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H:\My Documents\SKIKK\Regnskap 2022\"/>
    </mc:Choice>
  </mc:AlternateContent>
  <xr:revisionPtr revIDLastSave="1" documentId="13_ncr:1_{D30BF5E9-E12D-404A-A105-B582CCFB944B}" xr6:coauthVersionLast="47" xr6:coauthVersionMax="47" xr10:uidLastSave="{737AD7E6-585A-4358-B146-96E476E5704B}"/>
  <bookViews>
    <workbookView xWindow="-120" yWindow="-120" windowWidth="29040" windowHeight="15840" tabRatio="643" xr2:uid="{00000000-000D-0000-FFFF-FFFF00000000}"/>
  </bookViews>
  <sheets>
    <sheet name="Ski klatreklubb, 2022 regnskap" sheetId="6" r:id="rId1"/>
    <sheet name="hovedkonto" sheetId="3" r:id="rId2"/>
    <sheet name="medlemskontigent" sheetId="4" r:id="rId3"/>
    <sheet name="Drop in" sheetId="5" r:id="rId4"/>
  </sheets>
  <definedNames>
    <definedName name="_xlnm._FilterDatabase" localSheetId="1" hidden="1">hovedkonto!$A$1:$G$185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C2" i="6"/>
  <c r="D2" i="5"/>
  <c r="C3" i="6"/>
  <c r="C1" i="6" l="1"/>
  <c r="C41" i="6"/>
  <c r="C21" i="6"/>
  <c r="D40" i="6"/>
  <c r="E40" i="6" s="1"/>
  <c r="C43" i="6" l="1"/>
  <c r="D39" i="6" l="1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0" i="6"/>
  <c r="D19" i="6"/>
  <c r="D18" i="6"/>
  <c r="D17" i="6"/>
  <c r="D16" i="6"/>
  <c r="D15" i="6"/>
  <c r="D14" i="6"/>
  <c r="D13" i="6"/>
  <c r="D12" i="6"/>
  <c r="D11" i="6"/>
  <c r="D10" i="6"/>
  <c r="D41" i="6" l="1"/>
  <c r="E38" i="6"/>
  <c r="E37" i="6"/>
  <c r="D1" i="5" l="1"/>
  <c r="E20" i="6"/>
  <c r="E19" i="6"/>
  <c r="E18" i="6"/>
  <c r="E17" i="6"/>
  <c r="E16" i="6"/>
  <c r="E15" i="6"/>
  <c r="E14" i="6"/>
  <c r="E13" i="6"/>
  <c r="E12" i="6"/>
  <c r="E11" i="6"/>
  <c r="E10" i="6"/>
  <c r="E39" i="6"/>
  <c r="E36" i="6"/>
  <c r="E35" i="6"/>
  <c r="E34" i="6"/>
  <c r="E33" i="6"/>
  <c r="E32" i="6"/>
  <c r="E31" i="6"/>
  <c r="E30" i="6"/>
  <c r="E29" i="6"/>
  <c r="E28" i="6"/>
  <c r="E27" i="6"/>
  <c r="E26" i="6"/>
  <c r="E25" i="6"/>
  <c r="D8" i="6"/>
  <c r="D9" i="6" l="1"/>
  <c r="E9" i="6" s="1"/>
  <c r="E8" i="6"/>
  <c r="E24" i="6"/>
  <c r="E41" i="6" s="1"/>
  <c r="F2" i="6" l="1"/>
  <c r="F3" i="6" s="1"/>
  <c r="E21" i="6"/>
  <c r="E43" i="6" s="1"/>
  <c r="D21" i="6"/>
  <c r="D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tc={C97A1D6D-73EC-48D2-8241-C378DF08F625}</author>
  </authors>
  <commentList>
    <comment ref="C24" authorId="0" shapeId="0" xr:uid="{C97A1D6D-73EC-48D2-8241-C378DF08F625}">
      <text>
        <t>[Threaded comment]
Your version of Excel allows you to read this threaded comment; however, any edits to it will get removed if the file is opened in a newer version of Excel. Learn more: https://go.microsoft.com/fwlink/?linkid=870924
Comment:
    KPI fra jan16 til nov20 =10,7%</t>
      </text>
    </comment>
  </commentList>
</comments>
</file>

<file path=xl/sharedStrings.xml><?xml version="1.0" encoding="utf-8"?>
<sst xmlns="http://schemas.openxmlformats.org/spreadsheetml/2006/main" count="521" uniqueCount="273">
  <si>
    <t>KTO:</t>
  </si>
  <si>
    <t>SUM</t>
  </si>
  <si>
    <t>IB 2022</t>
  </si>
  <si>
    <t>1100.12.06003</t>
  </si>
  <si>
    <t>Hovedkonto</t>
  </si>
  <si>
    <t>UB 2022</t>
  </si>
  <si>
    <t>1100.44.62426</t>
  </si>
  <si>
    <t>Medlemskontigent</t>
  </si>
  <si>
    <t>Differanse</t>
  </si>
  <si>
    <t>1100.44.62434</t>
  </si>
  <si>
    <t>Drop in</t>
  </si>
  <si>
    <t>Budsjett 2022</t>
  </si>
  <si>
    <t>Inntekter</t>
  </si>
  <si>
    <t>Budsjett</t>
  </si>
  <si>
    <t>Regnskap</t>
  </si>
  <si>
    <t>Diff</t>
  </si>
  <si>
    <t>Dropp inn</t>
  </si>
  <si>
    <t>Utleie klatreanlegg</t>
  </si>
  <si>
    <t>Kurs</t>
  </si>
  <si>
    <t>Salg T-skjorter</t>
  </si>
  <si>
    <t>Tilbakebetalinger</t>
  </si>
  <si>
    <t>Klubbarrangement</t>
  </si>
  <si>
    <t>Annen inntekt(gaver)</t>
  </si>
  <si>
    <t>Innskudd kontantbeh</t>
  </si>
  <si>
    <t>NIF LAM-midler</t>
  </si>
  <si>
    <t>NKF Utstyrsmidler</t>
  </si>
  <si>
    <t>NKF Momskompensasjon</t>
  </si>
  <si>
    <t>Diverse tilskudd</t>
  </si>
  <si>
    <t>Sum</t>
  </si>
  <si>
    <t>Utgifter</t>
  </si>
  <si>
    <t>Leie klatreanlegg, fast</t>
  </si>
  <si>
    <t>klatreanlegg, vegg</t>
  </si>
  <si>
    <t>Avgift NKF</t>
  </si>
  <si>
    <t>Avgift Ski idrettskrets</t>
  </si>
  <si>
    <t>Kjøp av klatreutstyr</t>
  </si>
  <si>
    <t>Adm, rekv, bank gebyr,forsikring</t>
  </si>
  <si>
    <t>Dugnad mat</t>
  </si>
  <si>
    <t>Fast refusjon styre</t>
  </si>
  <si>
    <t>Styremøte/arrangement</t>
  </si>
  <si>
    <t>Klubbutvikling</t>
  </si>
  <si>
    <t>Kurs instruktør</t>
  </si>
  <si>
    <t>Hjemmeside/facebook/@</t>
  </si>
  <si>
    <t>Ruteskruing</t>
  </si>
  <si>
    <t>Vedlikehold utstyr</t>
  </si>
  <si>
    <t>Gave fra klubben</t>
  </si>
  <si>
    <t>Klatrevakt</t>
  </si>
  <si>
    <t xml:space="preserve">Sum </t>
  </si>
  <si>
    <t>utgifter</t>
  </si>
  <si>
    <t>Balanse</t>
  </si>
  <si>
    <t>Beskrivelse:</t>
  </si>
  <si>
    <t>bevegelse:</t>
  </si>
  <si>
    <t>Saldo:</t>
  </si>
  <si>
    <t>Gebyr</t>
  </si>
  <si>
    <t>Kreditrente</t>
  </si>
  <si>
    <t>Inngående saldo fra 2021</t>
  </si>
  <si>
    <t>303-16 ref. kursavgift 7,12.21</t>
  </si>
  <si>
    <t>X</t>
  </si>
  <si>
    <t>303-17 ref. kursavgift 7,12.21</t>
  </si>
  <si>
    <t>303-18 ref. kursavgift 7,12.21</t>
  </si>
  <si>
    <t>Overførsel strukturert fakturainformasjon - NORSK TIPPING AS</t>
  </si>
  <si>
    <t>Intrum inkassokost forsikring</t>
  </si>
  <si>
    <t>Fortollingsfaktura</t>
  </si>
  <si>
    <t>431-1 Klatrevakt</t>
  </si>
  <si>
    <t>Overføring - Bonus Flügger Andelen 2021 Betalingsdato: 26.01.2022</t>
  </si>
  <si>
    <t>402-2 utstyr klatrevegg</t>
  </si>
  <si>
    <t>Droppinn egen overføring</t>
  </si>
  <si>
    <t>Medlemskontingent egen overføring</t>
  </si>
  <si>
    <t>400-1 fast leie klatreanlegg</t>
  </si>
  <si>
    <t>428-1 nettsidevedlikehold</t>
  </si>
  <si>
    <t>Overføring  Iflg. melding nr. Ski Klatreklubb Betalingsdato</t>
  </si>
  <si>
    <t>431-7 Klatrevakt</t>
  </si>
  <si>
    <t>431-6 Klatrevakt</t>
  </si>
  <si>
    <t>431-5 Klatrevakt</t>
  </si>
  <si>
    <t>431-4 Klatrevakt</t>
  </si>
  <si>
    <t>431-3 Klatrevakt</t>
  </si>
  <si>
    <t>431-2 Klatrevakt</t>
  </si>
  <si>
    <t>421-2 forsikring</t>
  </si>
  <si>
    <t>428-2 Pro ISP - domene</t>
  </si>
  <si>
    <t>431-15 Klatrevakt</t>
  </si>
  <si>
    <t>431-14 Klatrevakt</t>
  </si>
  <si>
    <t>431-13 Klatrevakt</t>
  </si>
  <si>
    <t>431-12 klatrevakt</t>
  </si>
  <si>
    <t>431-11 Klatrevakt</t>
  </si>
  <si>
    <t>431-10 Klatrevakt</t>
  </si>
  <si>
    <t>431-9 Klatrevakt</t>
  </si>
  <si>
    <t>431-8 Klatrevakt</t>
  </si>
  <si>
    <t>411-1 Nordre Follo Idrettsråd</t>
  </si>
  <si>
    <t>431-20 Klatrevakt</t>
  </si>
  <si>
    <t>431-21 Klatrevakt</t>
  </si>
  <si>
    <t>431-19 Klatrevakt</t>
  </si>
  <si>
    <t>431-18 Klatrevakt</t>
  </si>
  <si>
    <t>431-17 klatrevakt</t>
  </si>
  <si>
    <t>431-16 Klatrevakt</t>
  </si>
  <si>
    <t>428-3 nettsidevedlikehold</t>
  </si>
  <si>
    <t>431-22 Klatrevakt</t>
  </si>
  <si>
    <t>431-23 Klatrevakt</t>
  </si>
  <si>
    <t>Overføring - Sandra Ester Munoz Estay Betalingsdato: 19.04.2022</t>
  </si>
  <si>
    <t>Giro - Anne Berit Holmstrøm Nygård</t>
  </si>
  <si>
    <t>Giro - ZANETE ANDERSONE-LILEJA</t>
  </si>
  <si>
    <t>Giro - ANNE SKORPETVEIT</t>
  </si>
  <si>
    <t>Overføring - en og August B Betalingsdato: 18.04.2022</t>
  </si>
  <si>
    <t>Overføring - BJØRN ARE WILHELMSEN Betalingsdato: 18.04.2022</t>
  </si>
  <si>
    <t>Overføring - Brattkortkurs 26/4 Betalingsdato: 22.04.2022</t>
  </si>
  <si>
    <t>Overføring - Øystein Vigerust Betalingsdato: 21.04.2022</t>
  </si>
  <si>
    <t>Overføring - Hans Robert Jansson Betalingsdato: 26.04.2022</t>
  </si>
  <si>
    <t>Giroinnbetaling Jan-Tore Andresen Betalingsdato 26-04-2022</t>
  </si>
  <si>
    <t>Overføring - Martin August Brinkmann Betalingsdato: 25.04.2022</t>
  </si>
  <si>
    <t>Overførsel strukturert fakturainformasjon - Norges Idrettsforbund Og Olympiske</t>
  </si>
  <si>
    <t>400-2 fast leie klatreanlegg</t>
  </si>
  <si>
    <t>427-3 led-kurskurs</t>
  </si>
  <si>
    <t>427-2 topptaukurs</t>
  </si>
  <si>
    <t>427-1 topptaukurs</t>
  </si>
  <si>
    <t>431-35 klatrevakt</t>
  </si>
  <si>
    <t>431-34 klatrevakt</t>
  </si>
  <si>
    <t>431-33 Klatrevakt</t>
  </si>
  <si>
    <t>431-32 Klatrevakt</t>
  </si>
  <si>
    <t>431-31 Klatrevakt</t>
  </si>
  <si>
    <t>431-30 Klatrevakt</t>
  </si>
  <si>
    <t>431-29 Klatrevakt</t>
  </si>
  <si>
    <t>431-28 Klatrevakt</t>
  </si>
  <si>
    <t>431-27 Klatrevakt</t>
  </si>
  <si>
    <t>431-26 Klatrevakt</t>
  </si>
  <si>
    <t>431-25 Klatrevakt</t>
  </si>
  <si>
    <t>431-24 Klatrevakt</t>
  </si>
  <si>
    <t>431-43 Klatrevakt</t>
  </si>
  <si>
    <t>431-42 Klatrevakt</t>
  </si>
  <si>
    <t>431-41 Klatrevakt</t>
  </si>
  <si>
    <t>431-40 Klatrevakt</t>
  </si>
  <si>
    <t>431-39 Klatrevakt</t>
  </si>
  <si>
    <t>431-38 Klatrevakt</t>
  </si>
  <si>
    <t>431-37 Klatrevakt</t>
  </si>
  <si>
    <t>431-36 Klatrevakt</t>
  </si>
  <si>
    <t>410-1 NIF</t>
  </si>
  <si>
    <t>427-4 Brattkortkurs</t>
  </si>
  <si>
    <t>428-4 hjemmeside</t>
  </si>
  <si>
    <t>431-45 Klatrevakt</t>
  </si>
  <si>
    <t>431-44 Klatrevakt</t>
  </si>
  <si>
    <t>Overføring - Kundeutbytte 2021 Betalingsdato: 21.06.2022</t>
  </si>
  <si>
    <t>302-1 Utleie klatreanlegg</t>
  </si>
  <si>
    <t>Feil konto i bank/Egil Arne vakt</t>
  </si>
  <si>
    <t>400-3 Fast leie klatreanlegg</t>
  </si>
  <si>
    <t>428-5 nettsidevedlikehold</t>
  </si>
  <si>
    <t>431-46 Klatrevakt</t>
  </si>
  <si>
    <t>Overføring - Thale Maria Røsand Betalingsdato: 20.09.2022</t>
  </si>
  <si>
    <t>Giro - Anne Helsem</t>
  </si>
  <si>
    <t>Giro - Ingvild Wahl Robertsen</t>
  </si>
  <si>
    <t>Overføring - Tamas Vicze Betalingsdato: 20.09.2022</t>
  </si>
  <si>
    <t>Overføring - Elaine Z Aarkvisla Betalingsdato: 25.09.2022</t>
  </si>
  <si>
    <t>431-57 klatrevakt</t>
  </si>
  <si>
    <t>431-56 klatrevakt</t>
  </si>
  <si>
    <t>431-55 Klatrevakt</t>
  </si>
  <si>
    <t>431-54 klatrevakt</t>
  </si>
  <si>
    <t>431-53 klatrevakt</t>
  </si>
  <si>
    <t>431-52 klatrevakt</t>
  </si>
  <si>
    <t>431-51 Klatrevakt</t>
  </si>
  <si>
    <t>431-50 klatrevakt</t>
  </si>
  <si>
    <t>431-49 klatrevakt</t>
  </si>
  <si>
    <t>431-48 klatrevakt</t>
  </si>
  <si>
    <t>431-47 klatrevakt</t>
  </si>
  <si>
    <t>410-2 Norges idrettsforbund</t>
  </si>
  <si>
    <t>411-2 Nordre Follo Idrettsråd</t>
  </si>
  <si>
    <t>428-6 nettsidevedlikehold</t>
  </si>
  <si>
    <t>431-61 Klatrevakt</t>
  </si>
  <si>
    <t>431-60 Klatrevakt</t>
  </si>
  <si>
    <t>431-59 Klatrevakt</t>
  </si>
  <si>
    <t>431-58 Klatrevakt</t>
  </si>
  <si>
    <t>402-3 utstyr klatrevegg</t>
  </si>
  <si>
    <t>427-6</t>
  </si>
  <si>
    <t>Giroinnbetaling Karoline Paulsrud Schie Betalingsdato 25-10-2022</t>
  </si>
  <si>
    <t>Giro - Marte Torp</t>
  </si>
  <si>
    <t>Overføring - Sondre Try Myrmel Betalingsdato: 25.10.2022</t>
  </si>
  <si>
    <t>Overføring - Kristin Berge Nyborg Betalingsdato: 24.10.2022</t>
  </si>
  <si>
    <t>Overføring - Gunnhild M Marthinsen Betalingsdato: 24.10.2022</t>
  </si>
  <si>
    <t>Overføring - KRISTIAN BRYNESTAD Betalingsdato: 25.10.2022</t>
  </si>
  <si>
    <t>410-3 Norges Klatreforbund</t>
  </si>
  <si>
    <t>424-1 utlegg styremøte</t>
  </si>
  <si>
    <t>431-67 Klatrevakt</t>
  </si>
  <si>
    <t>431-66 Klatrevakt</t>
  </si>
  <si>
    <t>431-65 Klatrevakt</t>
  </si>
  <si>
    <t>431-63 Klatrevakt</t>
  </si>
  <si>
    <t>400-4 Fast leie klatreanlegg</t>
  </si>
  <si>
    <t>Giro - Tonje Iren Frostrud</t>
  </si>
  <si>
    <t>Overføring - Jonas Alvin Høyer Betalingsdato: 02.12.2022</t>
  </si>
  <si>
    <t>Giro - Ignacio Delgado Santamaria</t>
  </si>
  <si>
    <t>Overføring - Asgeir Enersen Betalingsdato: 05.12.2022</t>
  </si>
  <si>
    <t>Giro - Nicolai Kjønnerød</t>
  </si>
  <si>
    <t>Overføring - Ola Erik Wilhelm Edman Betalingsdato: 02.12.2022</t>
  </si>
  <si>
    <t>Overføring - Anders Klokk Fløter Betalingsdato: 05.12.2022</t>
  </si>
  <si>
    <t>402-4 utstyr klatrevegg</t>
  </si>
  <si>
    <t>420-2 klatreutstyr</t>
  </si>
  <si>
    <t>420-1 klatreutstyr</t>
  </si>
  <si>
    <t>424-2 utlegg instruktørkurs</t>
  </si>
  <si>
    <t>431-76 Klatrevakt</t>
  </si>
  <si>
    <t>431-75 Klatrevakt</t>
  </si>
  <si>
    <t>431-74 Klatrevakt</t>
  </si>
  <si>
    <t>431-73 Klatrevakt</t>
  </si>
  <si>
    <t>431-72 Klatrevakt</t>
  </si>
  <si>
    <t>431-71 Klatrevakt</t>
  </si>
  <si>
    <t>431-70 Klatrevakt</t>
  </si>
  <si>
    <t>431-69 Klatrevakt</t>
  </si>
  <si>
    <t>431-68 Klatrevakt</t>
  </si>
  <si>
    <t>Overføring - Topptaukurs 6 des Betalingsdato: 07.12.2022</t>
  </si>
  <si>
    <t>423-4 styrearbeid</t>
  </si>
  <si>
    <t>423-3 styrearbeid</t>
  </si>
  <si>
    <t>423-2 styrearbeid</t>
  </si>
  <si>
    <t>423-1 styrearbeid</t>
  </si>
  <si>
    <t>428-8 hjemmeside</t>
  </si>
  <si>
    <t>431-83 Klatrevakt</t>
  </si>
  <si>
    <t>431-82 Klatrevakt</t>
  </si>
  <si>
    <t>431-81 Klatrevakt</t>
  </si>
  <si>
    <t>431-80 Klatrevakt</t>
  </si>
  <si>
    <t>431-79 Klatrevakt</t>
  </si>
  <si>
    <t>431-78 Klatrevakt</t>
  </si>
  <si>
    <t>431-77 Klatrevakt</t>
  </si>
  <si>
    <t>423-6 styrehonorar 2022</t>
  </si>
  <si>
    <t>423-5 styrehonorar 2022</t>
  </si>
  <si>
    <t>Lam-Midler</t>
  </si>
  <si>
    <t>431-86 Klatrevakt</t>
  </si>
  <si>
    <t>431-85 Klatrevakt</t>
  </si>
  <si>
    <t>431-84 Klatrevakt</t>
  </si>
  <si>
    <t>Dato:</t>
  </si>
  <si>
    <t>Overføring - Utbetaling for NIF Betalingsdato: 14.02.2022</t>
  </si>
  <si>
    <t>Overføring - Utbetaling for NIF Betalingsdato: 21.02.2022</t>
  </si>
  <si>
    <t>Overføring - Utbetaling for NIF Betalingsdato: 28.02.2022</t>
  </si>
  <si>
    <t>Overføring - Utbetaling for NIF Betalingsdato: 07.03.2022</t>
  </si>
  <si>
    <t>Overføring - Utbetaling for NIF Betalingsdato: 14.03.2022</t>
  </si>
  <si>
    <t>Overføring - Utbetaling for NIF Betalingsdato: 21.03.2022</t>
  </si>
  <si>
    <t>Overføring - Utbetaling for NIF Betalingsdato: 28.03.2022</t>
  </si>
  <si>
    <t>Overføring - Utbetaling for NIF Betalingsdato: 04.04.2022</t>
  </si>
  <si>
    <t>Overføring - Utbetaling for NIF Betalingsdato: 26.09.2022</t>
  </si>
  <si>
    <t>Overføring - Utbetaling for NIF Betalingsdato: 10.10.2022</t>
  </si>
  <si>
    <t>Overføring - Utbetaling for NIF Betalingsdato: 24.10.2022</t>
  </si>
  <si>
    <t>Overføring - Utbetaling for NIF Betalingsdato: 31.10.2022</t>
  </si>
  <si>
    <t>Overføring - Utbetaling for NIF Betalingsdato: 14.11.2022</t>
  </si>
  <si>
    <t>Overføring - Utbetaling for NIF Betalingsdato: 21.11.2022</t>
  </si>
  <si>
    <t>Overføring - Utbetaling for NIF Betalingsdato: 12.12.2022</t>
  </si>
  <si>
    <t>KONTANT</t>
  </si>
  <si>
    <t>VIPPS</t>
  </si>
  <si>
    <t>Overføring - Utb. 2000088 Vippsnr 93884 Betalingsdato: 31.01.2022</t>
  </si>
  <si>
    <t>vipps</t>
  </si>
  <si>
    <t>Overføring - Utb. 2000089 Vippsnr 93884 Betalingsdato: 07.02.2022</t>
  </si>
  <si>
    <t>Overføring - Utb. 2000090 Vippsnr 93884 Betalingsdato: 14.02.2022</t>
  </si>
  <si>
    <t>Overføring - Utb. 2000091 Vippsnr 93884 Betalingsdato: 21.02.2022</t>
  </si>
  <si>
    <t>Overføring - Utb. 2000092 Vippsnr 93884 Betalingsdato: 14.03.2022</t>
  </si>
  <si>
    <t>Overføring - Utb. 2000093 Vippsnr 93884 Betalingsdato: 28.03.2022</t>
  </si>
  <si>
    <t>Overføring - Utb. 2000094 Vippsnr 93884 Betalingsdato: 04.04.2022</t>
  </si>
  <si>
    <t>Overføring - Utb. 2000095 Vippsnr 93884 Betalingsdato: 11.04.2022</t>
  </si>
  <si>
    <t>Overføring - Utb. 2000096 Vippsnr 93884 Betalingsdato: 27.04.2022</t>
  </si>
  <si>
    <t>Overføring - Utb. 2000097 Vippsnr 93884 Betalingsdato: 02.05.2022</t>
  </si>
  <si>
    <t>Overføring - Utb. 2000098 Vippsnr 93884 Betalingsdato: 04.05.2022</t>
  </si>
  <si>
    <t>Overføring - Utb. 2000099 Vippsnr 93884 Betalingsdato: 11.05.2022</t>
  </si>
  <si>
    <t>Overføring - Utb. 2000100 Vippsnr 93884 Betalingsdato: 19.05.2022</t>
  </si>
  <si>
    <t>Overføring - Utb. 2000101 Vippsnr 93884 Betalingsdato: 25.05.2022</t>
  </si>
  <si>
    <t>Overføring - Utb. 2000102 Vippsnr 93884 Betalingsdato: 01.06.2022</t>
  </si>
  <si>
    <t>Overføring - Utb. 2000103 Vippsnr 93884 Betalingsdato: 23.06.2022</t>
  </si>
  <si>
    <t>Overføring - Utb. 2000104 Vippsnr 93884 Betalingsdato: 29.08.2022</t>
  </si>
  <si>
    <t>Overføring - Utb. 2000105 Vippsnr 93884 Betalingsdato: 05.09.2022</t>
  </si>
  <si>
    <t>Overføring - Utb. 2000106 Vippsnr 93884 Betalingsdato: 12.09.2022</t>
  </si>
  <si>
    <t>Overføring - Utb. 2000107 Vippsnr 93884 Betalingsdato: 19.09.2022</t>
  </si>
  <si>
    <t>Overføring - Utb. 2000108 Vippsnr 93884 Betalingsdato: 26.09.2022</t>
  </si>
  <si>
    <t>Overføring - Utb. 2000109 Vippsnr 93884 Betalingsdato: 03.10.2022</t>
  </si>
  <si>
    <t>Overføring - Utb. 2000110 Vippsnr 93884 Betalingsdato: 17.10.2022</t>
  </si>
  <si>
    <t>Overføring - Utb. 2000111 Vippsnr 93884 Betalingsdato: 24.10.2022</t>
  </si>
  <si>
    <t>Overføring - Utb. 2000112 Vippsnr 93884 Betalingsdato: 31.10.2022</t>
  </si>
  <si>
    <t>Overføring - Utb. 2000113 Vippsnr 93884 Betalingsdato: 07.11.2022</t>
  </si>
  <si>
    <t>Overføring - Utb. 2000114 Vippsnr 93884 Betalingsdato: 14.11.2022</t>
  </si>
  <si>
    <t>Overføring - Utb. 2000115 Vippsnr 93884 Betalingsdato: 21.11.2022</t>
  </si>
  <si>
    <t>Overføring - Utb. 2000116 Vippsnr 93884 Betalingsdato: 28.11.2022</t>
  </si>
  <si>
    <t>Overføring - Utb. 2000117 Vippsnr 93884 Betalingsdato: 02.12.2022</t>
  </si>
  <si>
    <t>Overføring - Utb. 2000118 Vippsnr 93884 Betalingsdato: 05.12.2022</t>
  </si>
  <si>
    <t>Overføring - Utb. 2000119 Vippsnr 93884 Betalingsdato: 12.12.2022</t>
  </si>
  <si>
    <t>Overføring - Utb. 2000120 Vippsnr 93884 Betalingsdato: 14.12.2022</t>
  </si>
  <si>
    <t>Overføring - Utb. 2000121 Vippsnr 93884 Betalingsdato: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</si>
</sst>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\ ###,###,##0.00"/>
  </numFmts>
  <fonts count="9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3" fillId="0" borderId="0" xfId="2"/>
    <xf numFmtId="0" fontId="7" fillId="0" borderId="0" xfId="0" applyFont="1"/>
    <xf numFmtId="0" fontId="3" fillId="0" borderId="0" xfId="2" applyAlignment="1">
      <alignment horizontal="left"/>
    </xf>
    <xf numFmtId="0" fontId="3" fillId="0" borderId="0" xfId="2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2" applyAlignment="1">
      <alignment horizontal="right"/>
    </xf>
    <xf numFmtId="43" fontId="3" fillId="0" borderId="0" xfId="1" applyFont="1"/>
    <xf numFmtId="43" fontId="3" fillId="0" borderId="0" xfId="2" applyNumberFormat="1"/>
    <xf numFmtId="43" fontId="2" fillId="0" borderId="0" xfId="1"/>
    <xf numFmtId="43" fontId="4" fillId="0" borderId="0" xfId="1" applyFont="1"/>
    <xf numFmtId="0" fontId="3" fillId="0" borderId="1" xfId="2" applyBorder="1"/>
    <xf numFmtId="14" fontId="0" fillId="0" borderId="1" xfId="0" applyNumberFormat="1" applyBorder="1"/>
    <xf numFmtId="164" fontId="0" fillId="0" borderId="1" xfId="0" applyNumberFormat="1" applyBorder="1"/>
    <xf numFmtId="0" fontId="3" fillId="0" borderId="1" xfId="2" applyBorder="1" applyAlignment="1">
      <alignment horizontal="left"/>
    </xf>
    <xf numFmtId="0" fontId="8" fillId="0" borderId="0" xfId="2" applyFont="1"/>
    <xf numFmtId="0" fontId="8" fillId="0" borderId="1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1" fontId="8" fillId="0" borderId="1" xfId="2" applyNumberFormat="1" applyFont="1" applyBorder="1" applyAlignment="1">
      <alignment horizontal="center"/>
    </xf>
    <xf numFmtId="0" fontId="3" fillId="0" borderId="1" xfId="2" applyBorder="1" applyAlignment="1">
      <alignment horizontal="center"/>
    </xf>
    <xf numFmtId="43" fontId="0" fillId="2" borderId="0" xfId="1" applyFont="1" applyFill="1"/>
    <xf numFmtId="43" fontId="0" fillId="0" borderId="0" xfId="1" applyFont="1"/>
    <xf numFmtId="43" fontId="0" fillId="0" borderId="0" xfId="1" applyFont="1" applyFill="1"/>
    <xf numFmtId="43" fontId="4" fillId="2" borderId="0" xfId="1" applyFont="1" applyFill="1"/>
    <xf numFmtId="43" fontId="0" fillId="0" borderId="0" xfId="1" applyFont="1" applyAlignment="1">
      <alignment horizontal="center"/>
    </xf>
    <xf numFmtId="43" fontId="5" fillId="0" borderId="0" xfId="1" applyFont="1"/>
    <xf numFmtId="43" fontId="6" fillId="2" borderId="0" xfId="1" applyFont="1" applyFill="1"/>
    <xf numFmtId="43" fontId="0" fillId="0" borderId="0" xfId="1" applyFont="1" applyFill="1" applyBorder="1"/>
    <xf numFmtId="43" fontId="6" fillId="0" borderId="0" xfId="1" applyFont="1" applyFill="1"/>
    <xf numFmtId="43" fontId="2" fillId="0" borderId="0" xfId="1" applyFill="1"/>
    <xf numFmtId="1" fontId="8" fillId="0" borderId="0" xfId="2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4" fontId="3" fillId="0" borderId="0" xfId="2" applyNumberFormat="1"/>
    <xf numFmtId="43" fontId="4" fillId="2" borderId="0" xfId="1" applyFont="1" applyFill="1" applyAlignment="1">
      <alignment horizont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'Ski klatreklubb, 2022 regnskap'!$C$7</c:f>
              <c:strCache>
                <c:ptCount val="1"/>
                <c:pt idx="0">
                  <c:v> Budsjett 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'Ski klatreklubb, 2022 regnskap'!$B$8:$B$20</c:f>
              <c:strCache>
                <c:ptCount val="13"/>
                <c:pt idx="0">
                  <c:v> Medlemskontigent </c:v>
                </c:pt>
                <c:pt idx="1">
                  <c:v> Dropp inn </c:v>
                </c:pt>
                <c:pt idx="2">
                  <c:v> Utleie klatreanlegg </c:v>
                </c:pt>
                <c:pt idx="3">
                  <c:v> Kurs </c:v>
                </c:pt>
                <c:pt idx="4">
                  <c:v> Salg T-skjorter </c:v>
                </c:pt>
                <c:pt idx="5">
                  <c:v> Tilbakebetalinger </c:v>
                </c:pt>
                <c:pt idx="6">
                  <c:v> Klubbarrangement </c:v>
                </c:pt>
                <c:pt idx="7">
                  <c:v> Annen inntekt(gaver) </c:v>
                </c:pt>
                <c:pt idx="8">
                  <c:v> Innskudd kontantbeh </c:v>
                </c:pt>
                <c:pt idx="9">
                  <c:v> NIF LAM-midler </c:v>
                </c:pt>
                <c:pt idx="10">
                  <c:v> NKF Utstyrsmidler </c:v>
                </c:pt>
                <c:pt idx="11">
                  <c:v> NKF Momskompensasjon </c:v>
                </c:pt>
                <c:pt idx="12">
                  <c:v> Diverse tilskudd </c:v>
                </c:pt>
              </c:strCache>
            </c:strRef>
          </c:cat>
          <c:val>
            <c:numRef>
              <c:f>'Ski klatreklubb, 2022 regnskap'!$C$8:$C$20</c:f>
              <c:numCache>
                <c:formatCode>_(* #,##0.00_);_(* \(#,##0.00\);_(* "-"??_);_(@_)</c:formatCode>
                <c:ptCount val="13"/>
                <c:pt idx="0">
                  <c:v>160000</c:v>
                </c:pt>
                <c:pt idx="1">
                  <c:v>35000</c:v>
                </c:pt>
                <c:pt idx="2">
                  <c:v>20000</c:v>
                </c:pt>
                <c:pt idx="3">
                  <c:v>25000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30000</c:v>
                </c:pt>
                <c:pt idx="10">
                  <c:v>15000</c:v>
                </c:pt>
                <c:pt idx="11">
                  <c:v>10000</c:v>
                </c:pt>
                <c:pt idx="1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4-4783-9C8A-34EFAE0FFCA1}"/>
            </c:ext>
          </c:extLst>
        </c:ser>
        <c:ser>
          <c:idx val="1"/>
          <c:order val="1"/>
          <c:tx>
            <c:strRef>
              <c:f>'Ski klatreklubb, 2022 regnskap'!$D$7</c:f>
              <c:strCache>
                <c:ptCount val="1"/>
                <c:pt idx="0">
                  <c:v> Regnskap </c:v>
                </c:pt>
              </c:strCache>
            </c:strRef>
          </c:tx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'Ski klatreklubb, 2022 regnskap'!$B$8:$B$20</c:f>
              <c:strCache>
                <c:ptCount val="13"/>
                <c:pt idx="0">
                  <c:v> Medlemskontigent </c:v>
                </c:pt>
                <c:pt idx="1">
                  <c:v> Dropp inn </c:v>
                </c:pt>
                <c:pt idx="2">
                  <c:v> Utleie klatreanlegg </c:v>
                </c:pt>
                <c:pt idx="3">
                  <c:v> Kurs </c:v>
                </c:pt>
                <c:pt idx="4">
                  <c:v> Salg T-skjorter </c:v>
                </c:pt>
                <c:pt idx="5">
                  <c:v> Tilbakebetalinger </c:v>
                </c:pt>
                <c:pt idx="6">
                  <c:v> Klubbarrangement </c:v>
                </c:pt>
                <c:pt idx="7">
                  <c:v> Annen inntekt(gaver) </c:v>
                </c:pt>
                <c:pt idx="8">
                  <c:v> Innskudd kontantbeh </c:v>
                </c:pt>
                <c:pt idx="9">
                  <c:v> NIF LAM-midler </c:v>
                </c:pt>
                <c:pt idx="10">
                  <c:v> NKF Utstyrsmidler </c:v>
                </c:pt>
                <c:pt idx="11">
                  <c:v> NKF Momskompensasjon </c:v>
                </c:pt>
                <c:pt idx="12">
                  <c:v> Diverse tilskudd </c:v>
                </c:pt>
              </c:strCache>
            </c:strRef>
          </c:cat>
          <c:val>
            <c:numRef>
              <c:f>'Ski klatreklubb, 2022 regnskap'!$D$8:$D$20</c:f>
              <c:numCache>
                <c:formatCode>_(* #,##0.00_);_(* \(#,##0.00\);_(* "-"??_);_(@_)</c:formatCode>
                <c:ptCount val="13"/>
                <c:pt idx="0">
                  <c:v>145290.03999999998</c:v>
                </c:pt>
                <c:pt idx="1">
                  <c:v>10218</c:v>
                </c:pt>
                <c:pt idx="2">
                  <c:v>0</c:v>
                </c:pt>
                <c:pt idx="3">
                  <c:v>13600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78466</c:v>
                </c:pt>
                <c:pt idx="10">
                  <c:v>10534</c:v>
                </c:pt>
                <c:pt idx="11">
                  <c:v>11170</c:v>
                </c:pt>
                <c:pt idx="12">
                  <c:v>2096.44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4-4783-9C8A-34EFAE0FF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80079"/>
        <c:axId val="1"/>
      </c:barChart>
      <c:catAx>
        <c:axId val="1115180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1518007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0739816059575"/>
          <c:y val="0.38079472624061528"/>
          <c:w val="0.15447175810340774"/>
          <c:h val="0.1754965513031800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190500</xdr:rowOff>
    </xdr:from>
    <xdr:to>
      <xdr:col>11</xdr:col>
      <xdr:colOff>542925</xdr:colOff>
      <xdr:row>20</xdr:row>
      <xdr:rowOff>66675</xdr:rowOff>
    </xdr:to>
    <xdr:graphicFrame macro="">
      <xdr:nvGraphicFramePr>
        <xdr:cNvPr id="38136" name="Diagram 2">
          <a:extLst>
            <a:ext uri="{FF2B5EF4-FFF2-40B4-BE49-F238E27FC236}">
              <a16:creationId xmlns:a16="http://schemas.microsoft.com/office/drawing/2014/main" id="{992FA9C2-D705-40DB-BCF8-FD2216297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ns Petter Berg" id="{D48D5562-8955-4880-B25F-24C9B76FC513}" userId="S::hans.petter@oslobygginnredning.no::c05f18b5-716e-4933-903b-32abb4d9b1e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" dT="2020-12-30T16:57:06.80" personId="{D48D5562-8955-4880-B25F-24C9B76FC513}" id="{C97A1D6D-73EC-48D2-8241-C378DF08F625}">
    <text>KPI fra jan16 til nov20 =10,7%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topLeftCell="A11" zoomScaleNormal="100" workbookViewId="0">
      <selection activeCell="B25" sqref="B25"/>
    </sheetView>
  </sheetViews>
  <sheetFormatPr defaultColWidth="9" defaultRowHeight="15.75"/>
  <cols>
    <col min="1" max="1" width="15" style="24" customWidth="1"/>
    <col min="2" max="2" width="28.125" style="24" bestFit="1" customWidth="1"/>
    <col min="3" max="3" width="13.5" style="24" bestFit="1" customWidth="1"/>
    <col min="4" max="4" width="11" style="24" customWidth="1"/>
    <col min="5" max="5" width="12.875" style="24" bestFit="1" customWidth="1"/>
    <col min="6" max="6" width="13" style="24" customWidth="1"/>
    <col min="7" max="7" width="11.5" style="24" bestFit="1" customWidth="1"/>
    <col min="8" max="256" width="11" style="24" customWidth="1"/>
    <col min="257" max="16384" width="9" style="24"/>
  </cols>
  <sheetData>
    <row r="1" spans="1:6">
      <c r="A1" s="23" t="s">
        <v>0</v>
      </c>
      <c r="B1" s="23" t="s">
        <v>1</v>
      </c>
      <c r="C1" s="23">
        <f>SUM(C2:C4)</f>
        <v>357762.74000000005</v>
      </c>
      <c r="E1" s="10" t="s">
        <v>2</v>
      </c>
      <c r="F1" s="9">
        <v>239084.06</v>
      </c>
    </row>
    <row r="2" spans="1:6">
      <c r="A2" s="24" t="s">
        <v>3</v>
      </c>
      <c r="B2" s="24" t="s">
        <v>4</v>
      </c>
      <c r="C2" s="24">
        <f>SUM(hovedkonto!D2:D200)</f>
        <v>197106.17000000004</v>
      </c>
      <c r="D2" s="9"/>
      <c r="E2" s="10" t="s">
        <v>5</v>
      </c>
      <c r="F2" s="9">
        <f>C1</f>
        <v>357762.74000000005</v>
      </c>
    </row>
    <row r="3" spans="1:6">
      <c r="A3" s="24" t="s">
        <v>6</v>
      </c>
      <c r="B3" s="24" t="s">
        <v>7</v>
      </c>
      <c r="C3" s="24">
        <f>SUM(medlemskontigent!D2:D19)</f>
        <v>145290.03999999998</v>
      </c>
      <c r="E3" s="10" t="s">
        <v>8</v>
      </c>
      <c r="F3" s="10">
        <f>F2-F1</f>
        <v>118678.68000000005</v>
      </c>
    </row>
    <row r="4" spans="1:6">
      <c r="A4" s="24" t="s">
        <v>9</v>
      </c>
      <c r="B4" s="24" t="s">
        <v>10</v>
      </c>
      <c r="C4" s="24">
        <f>SUM('Drop in'!D4:D40)</f>
        <v>15366.53</v>
      </c>
      <c r="E4" s="9"/>
    </row>
    <row r="6" spans="1:6">
      <c r="A6" s="37" t="s">
        <v>11</v>
      </c>
      <c r="B6" s="37"/>
      <c r="C6" s="37"/>
      <c r="F6" s="25"/>
    </row>
    <row r="7" spans="1:6">
      <c r="A7" s="26" t="s">
        <v>12</v>
      </c>
      <c r="B7" s="10"/>
      <c r="C7" s="27" t="s">
        <v>13</v>
      </c>
      <c r="D7" s="27" t="s">
        <v>14</v>
      </c>
      <c r="E7" s="27" t="s">
        <v>15</v>
      </c>
    </row>
    <row r="8" spans="1:6">
      <c r="A8" s="24">
        <v>300</v>
      </c>
      <c r="B8" s="24" t="s">
        <v>7</v>
      </c>
      <c r="C8" s="32">
        <v>160000</v>
      </c>
      <c r="D8" s="9">
        <f>SUM(medlemskontigent!D2:D30)</f>
        <v>145290.03999999998</v>
      </c>
      <c r="E8" s="28">
        <f>D8-C8</f>
        <v>-14709.960000000021</v>
      </c>
    </row>
    <row r="9" spans="1:6">
      <c r="A9" s="24">
        <v>301</v>
      </c>
      <c r="B9" s="24" t="s">
        <v>16</v>
      </c>
      <c r="C9" s="32">
        <v>35000</v>
      </c>
      <c r="D9" s="9">
        <f>SUM('Drop in'!D1:D2)</f>
        <v>10218</v>
      </c>
      <c r="E9" s="28">
        <f>D9-C9</f>
        <v>-24782</v>
      </c>
    </row>
    <row r="10" spans="1:6">
      <c r="A10" s="24">
        <v>302</v>
      </c>
      <c r="B10" s="24" t="s">
        <v>17</v>
      </c>
      <c r="C10" s="32">
        <v>20000</v>
      </c>
      <c r="D10" s="9">
        <f>SUMIF(hovedkonto!F1:F200,302,hovedkonto!D1:D200)</f>
        <v>0</v>
      </c>
      <c r="E10" s="28">
        <f t="shared" ref="E10:E17" si="0">D10-C10</f>
        <v>-20000</v>
      </c>
    </row>
    <row r="11" spans="1:6">
      <c r="A11" s="24">
        <v>303</v>
      </c>
      <c r="B11" s="24" t="s">
        <v>18</v>
      </c>
      <c r="C11" s="32">
        <v>25000</v>
      </c>
      <c r="D11" s="9">
        <f>SUMIF(hovedkonto!F1:F200,303,hovedkonto!D1:D200)</f>
        <v>13600</v>
      </c>
      <c r="E11" s="28">
        <f t="shared" si="0"/>
        <v>-11400</v>
      </c>
    </row>
    <row r="12" spans="1:6">
      <c r="A12" s="24">
        <v>304</v>
      </c>
      <c r="B12" s="24" t="s">
        <v>19</v>
      </c>
      <c r="C12" s="32">
        <v>0</v>
      </c>
      <c r="D12" s="9">
        <f>SUMIF(hovedkonto!F1:F200,304,hovedkonto!D1:D200)</f>
        <v>0</v>
      </c>
      <c r="E12" s="28">
        <f t="shared" si="0"/>
        <v>0</v>
      </c>
    </row>
    <row r="13" spans="1:6">
      <c r="A13" s="24">
        <v>305</v>
      </c>
      <c r="B13" s="24" t="s">
        <v>20</v>
      </c>
      <c r="C13" s="32">
        <v>0</v>
      </c>
      <c r="D13" s="9">
        <f>SUMIF(hovedkonto!F1:F200,305,hovedkonto!D1:D200)</f>
        <v>0</v>
      </c>
      <c r="E13" s="28">
        <f t="shared" si="0"/>
        <v>0</v>
      </c>
    </row>
    <row r="14" spans="1:6">
      <c r="A14" s="24">
        <v>306</v>
      </c>
      <c r="B14" s="24" t="s">
        <v>21</v>
      </c>
      <c r="C14" s="32">
        <v>0</v>
      </c>
      <c r="D14" s="9">
        <f>SUMIF(hovedkonto!F1:F200,306,hovedkonto!D1:D200)</f>
        <v>0</v>
      </c>
      <c r="E14" s="28">
        <f t="shared" si="0"/>
        <v>0</v>
      </c>
    </row>
    <row r="15" spans="1:6">
      <c r="A15" s="24">
        <v>309</v>
      </c>
      <c r="B15" s="24" t="s">
        <v>22</v>
      </c>
      <c r="C15" s="32">
        <v>0</v>
      </c>
      <c r="D15" s="9">
        <f>SUMIF(hovedkonto!F1:F200,309,hovedkonto!D1:D200)</f>
        <v>0</v>
      </c>
      <c r="E15" s="28">
        <f t="shared" si="0"/>
        <v>0</v>
      </c>
    </row>
    <row r="16" spans="1:6">
      <c r="A16" s="24">
        <v>311</v>
      </c>
      <c r="B16" s="24" t="s">
        <v>23</v>
      </c>
      <c r="C16" s="32">
        <v>0</v>
      </c>
      <c r="D16" s="9">
        <f>SUMIF(hovedkonto!F1:F200,311,hovedkonto!D1:D200)</f>
        <v>0</v>
      </c>
      <c r="E16" s="28">
        <f t="shared" si="0"/>
        <v>0</v>
      </c>
    </row>
    <row r="17" spans="1:10">
      <c r="A17" s="24">
        <v>320</v>
      </c>
      <c r="B17" s="24" t="s">
        <v>24</v>
      </c>
      <c r="C17" s="32">
        <v>30000</v>
      </c>
      <c r="D17" s="9">
        <f>SUMIF(hovedkonto!F1:F200,320,hovedkonto!D1:D200)</f>
        <v>78466</v>
      </c>
      <c r="E17" s="28">
        <f t="shared" si="0"/>
        <v>48466</v>
      </c>
    </row>
    <row r="18" spans="1:10">
      <c r="A18" s="24">
        <v>322</v>
      </c>
      <c r="B18" s="24" t="s">
        <v>25</v>
      </c>
      <c r="C18" s="9">
        <v>15000</v>
      </c>
      <c r="D18" s="9">
        <f>SUMIF(hovedkonto!F1:F200,322,hovedkonto!D1:D200)</f>
        <v>10534</v>
      </c>
      <c r="E18" s="28">
        <f>D18-C18</f>
        <v>-4466</v>
      </c>
    </row>
    <row r="19" spans="1:10">
      <c r="A19" s="24">
        <v>323</v>
      </c>
      <c r="B19" s="24" t="s">
        <v>26</v>
      </c>
      <c r="C19" s="9">
        <v>10000</v>
      </c>
      <c r="D19" s="9">
        <f>SUMIF(hovedkonto!F1:F200,323,hovedkonto!D1:D200)</f>
        <v>11170</v>
      </c>
      <c r="E19" s="28">
        <f>D19-C19</f>
        <v>1170</v>
      </c>
    </row>
    <row r="20" spans="1:10">
      <c r="A20" s="24">
        <v>324</v>
      </c>
      <c r="B20" s="24" t="s">
        <v>27</v>
      </c>
      <c r="C20" s="9">
        <v>10000</v>
      </c>
      <c r="D20" s="9">
        <f>SUMIF(hovedkonto!F1:F200,324,hovedkonto!D1:D200)</f>
        <v>2096.44</v>
      </c>
      <c r="E20" s="9">
        <f>D20-C20</f>
        <v>-7903.5599999999995</v>
      </c>
    </row>
    <row r="21" spans="1:10">
      <c r="A21" s="26" t="s">
        <v>28</v>
      </c>
      <c r="B21" s="26" t="s">
        <v>12</v>
      </c>
      <c r="C21" s="26">
        <f>SUM(C8:C20)</f>
        <v>305000</v>
      </c>
      <c r="D21" s="26">
        <f>SUM(D8:D20)</f>
        <v>271374.48</v>
      </c>
      <c r="E21" s="26">
        <f>SUM(E8:E20)</f>
        <v>-33625.520000000019</v>
      </c>
      <c r="F21" s="23"/>
    </row>
    <row r="23" spans="1:10">
      <c r="A23" s="29" t="s">
        <v>29</v>
      </c>
      <c r="C23" s="27" t="s">
        <v>13</v>
      </c>
      <c r="D23" s="27" t="s">
        <v>14</v>
      </c>
      <c r="E23" s="27" t="s">
        <v>15</v>
      </c>
      <c r="F23" s="27"/>
      <c r="G23" s="30"/>
      <c r="H23" s="30"/>
      <c r="I23" s="30"/>
      <c r="J23" s="30"/>
    </row>
    <row r="24" spans="1:10">
      <c r="A24" s="24">
        <v>400</v>
      </c>
      <c r="B24" s="24" t="s">
        <v>30</v>
      </c>
      <c r="C24" s="32">
        <v>85500</v>
      </c>
      <c r="D24" s="9">
        <f>SUMIF(hovedkonto!F1:F200,400,hovedkonto!D1:D200)</f>
        <v>-73152</v>
      </c>
      <c r="E24" s="9">
        <f>SUM(C24:D24)</f>
        <v>12348</v>
      </c>
      <c r="F24" s="9"/>
      <c r="G24" s="30"/>
      <c r="H24" s="30"/>
      <c r="I24" s="30"/>
      <c r="J24" s="30"/>
    </row>
    <row r="25" spans="1:10">
      <c r="A25" s="24">
        <v>402</v>
      </c>
      <c r="B25" s="24" t="s">
        <v>31</v>
      </c>
      <c r="C25" s="32">
        <v>70000</v>
      </c>
      <c r="D25" s="9">
        <f>SUMIF(hovedkonto!F1:F200,402,hovedkonto!D1:D200)</f>
        <v>-14829.39</v>
      </c>
      <c r="E25" s="9">
        <f t="shared" ref="E25:E38" si="1">SUM(C25:D25)</f>
        <v>55170.61</v>
      </c>
      <c r="F25" s="9"/>
      <c r="G25" s="30"/>
      <c r="H25" s="30"/>
      <c r="I25" s="30"/>
      <c r="J25" s="30"/>
    </row>
    <row r="26" spans="1:10">
      <c r="A26" s="24">
        <v>410</v>
      </c>
      <c r="B26" s="24" t="s">
        <v>32</v>
      </c>
      <c r="C26" s="32">
        <v>6000</v>
      </c>
      <c r="D26" s="9">
        <f>SUMIF(hovedkonto!F1:F200,410,hovedkonto!D1:D200)</f>
        <v>-8995</v>
      </c>
      <c r="E26" s="9">
        <f t="shared" si="1"/>
        <v>-2995</v>
      </c>
      <c r="F26" s="9"/>
      <c r="G26" s="30"/>
      <c r="H26" s="30"/>
      <c r="I26" s="30"/>
      <c r="J26" s="30"/>
    </row>
    <row r="27" spans="1:10">
      <c r="A27" s="24">
        <v>411</v>
      </c>
      <c r="B27" s="24" t="s">
        <v>33</v>
      </c>
      <c r="C27" s="32">
        <v>400</v>
      </c>
      <c r="D27" s="9">
        <f>SUMIF(hovedkonto!F1:F200,411,hovedkonto!D1:D200)</f>
        <v>-6120</v>
      </c>
      <c r="E27" s="9">
        <f t="shared" si="1"/>
        <v>-5720</v>
      </c>
      <c r="F27" s="9"/>
      <c r="G27" s="30"/>
      <c r="H27" s="30"/>
      <c r="I27" s="30"/>
      <c r="J27" s="30"/>
    </row>
    <row r="28" spans="1:10">
      <c r="A28" s="24">
        <v>420</v>
      </c>
      <c r="B28" s="24" t="s">
        <v>34</v>
      </c>
      <c r="C28" s="32">
        <v>25000</v>
      </c>
      <c r="D28" s="9">
        <f>SUMIF(hovedkonto!F1:F200,420,hovedkonto!D1:D200)</f>
        <v>-4067</v>
      </c>
      <c r="E28" s="9">
        <f t="shared" si="1"/>
        <v>20933</v>
      </c>
      <c r="F28" s="9"/>
      <c r="G28" s="30"/>
      <c r="H28" s="30"/>
      <c r="I28" s="30"/>
      <c r="J28" s="30"/>
    </row>
    <row r="29" spans="1:10">
      <c r="A29" s="24">
        <v>421</v>
      </c>
      <c r="B29" s="24" t="s">
        <v>35</v>
      </c>
      <c r="C29" s="32">
        <v>7000</v>
      </c>
      <c r="D29" s="9">
        <f>SUMIF(hovedkonto!F1:F200,421,hovedkonto!D1:D200)</f>
        <v>-6075.380000000001</v>
      </c>
      <c r="E29" s="9">
        <f t="shared" si="1"/>
        <v>924.61999999999898</v>
      </c>
      <c r="F29" s="9"/>
      <c r="G29" s="30"/>
      <c r="H29" s="30"/>
      <c r="I29" s="30"/>
      <c r="J29" s="30"/>
    </row>
    <row r="30" spans="1:10">
      <c r="A30" s="24">
        <v>422</v>
      </c>
      <c r="B30" s="24" t="s">
        <v>36</v>
      </c>
      <c r="C30" s="32">
        <v>1000</v>
      </c>
      <c r="D30" s="9">
        <f>SUMIF(hovedkonto!F1:F200,422,hovedkonto!D1:D200)</f>
        <v>0</v>
      </c>
      <c r="E30" s="9">
        <f t="shared" si="1"/>
        <v>1000</v>
      </c>
      <c r="F30" s="9"/>
      <c r="G30" s="30"/>
      <c r="H30" s="30"/>
      <c r="I30" s="30"/>
      <c r="J30" s="30"/>
    </row>
    <row r="31" spans="1:10">
      <c r="A31" s="24">
        <v>423</v>
      </c>
      <c r="B31" s="24" t="s">
        <v>37</v>
      </c>
      <c r="C31" s="32">
        <v>12000</v>
      </c>
      <c r="D31" s="9">
        <f>SUMIF(hovedkonto!F1:F200,423,hovedkonto!D1:D200)</f>
        <v>-12000</v>
      </c>
      <c r="E31" s="9">
        <f t="shared" si="1"/>
        <v>0</v>
      </c>
      <c r="F31" s="9"/>
      <c r="G31" s="30"/>
      <c r="H31" s="30"/>
      <c r="I31" s="30"/>
      <c r="J31" s="30"/>
    </row>
    <row r="32" spans="1:10">
      <c r="A32" s="24">
        <v>424</v>
      </c>
      <c r="B32" s="24" t="s">
        <v>38</v>
      </c>
      <c r="C32" s="32">
        <v>2000</v>
      </c>
      <c r="D32" s="9">
        <f>SUMIF(hovedkonto!F1:F200,424,hovedkonto!D1:D200)</f>
        <v>-835.59999999999991</v>
      </c>
      <c r="E32" s="9">
        <f t="shared" si="1"/>
        <v>1164.4000000000001</v>
      </c>
      <c r="F32" s="9"/>
      <c r="G32" s="30"/>
      <c r="H32" s="30"/>
      <c r="I32" s="30"/>
      <c r="J32" s="30"/>
    </row>
    <row r="33" spans="1:10">
      <c r="A33" s="24">
        <v>425</v>
      </c>
      <c r="B33" s="24" t="s">
        <v>39</v>
      </c>
      <c r="C33" s="32">
        <v>6000</v>
      </c>
      <c r="D33" s="9">
        <f>SUMIF(hovedkonto!F1:F200,425,hovedkonto!D1:D200)</f>
        <v>0</v>
      </c>
      <c r="E33" s="9">
        <f t="shared" si="1"/>
        <v>6000</v>
      </c>
      <c r="F33" s="9"/>
      <c r="G33" s="30"/>
      <c r="H33" s="30"/>
      <c r="I33" s="30"/>
      <c r="J33" s="30"/>
    </row>
    <row r="34" spans="1:10">
      <c r="A34" s="24">
        <v>426</v>
      </c>
      <c r="B34" s="24" t="s">
        <v>21</v>
      </c>
      <c r="C34" s="32">
        <v>8000</v>
      </c>
      <c r="D34" s="9">
        <f>SUMIF(hovedkonto!F1:F200,426,hovedkonto!D1:D200)</f>
        <v>0</v>
      </c>
      <c r="E34" s="9">
        <f t="shared" si="1"/>
        <v>8000</v>
      </c>
      <c r="F34" s="9"/>
      <c r="G34" s="30"/>
      <c r="H34" s="30"/>
      <c r="I34" s="30"/>
      <c r="J34" s="30"/>
    </row>
    <row r="35" spans="1:10">
      <c r="A35" s="24">
        <v>427</v>
      </c>
      <c r="B35" s="24" t="s">
        <v>40</v>
      </c>
      <c r="C35" s="32">
        <v>25000</v>
      </c>
      <c r="D35" s="9">
        <f>SUMIF(hovedkonto!F1:F200,427,hovedkonto!D1:D200)</f>
        <v>-4500</v>
      </c>
      <c r="E35" s="9">
        <f t="shared" si="1"/>
        <v>20500</v>
      </c>
      <c r="F35" s="9"/>
      <c r="G35" s="30"/>
      <c r="H35" s="30"/>
      <c r="I35" s="30"/>
      <c r="J35" s="30"/>
    </row>
    <row r="36" spans="1:10">
      <c r="A36" s="24">
        <v>428</v>
      </c>
      <c r="B36" s="24" t="s">
        <v>41</v>
      </c>
      <c r="C36" s="32">
        <v>5000</v>
      </c>
      <c r="D36" s="9">
        <f>SUMIF(hovedkonto!F1:F200,428,hovedkonto!D1:D200)</f>
        <v>-5911.25</v>
      </c>
      <c r="E36" s="9">
        <f t="shared" si="1"/>
        <v>-911.25</v>
      </c>
      <c r="F36" s="9"/>
      <c r="G36" s="30"/>
      <c r="H36" s="30"/>
      <c r="I36" s="30"/>
      <c r="J36" s="30"/>
    </row>
    <row r="37" spans="1:10">
      <c r="A37" s="24">
        <v>429</v>
      </c>
      <c r="B37" s="24" t="s">
        <v>42</v>
      </c>
      <c r="C37" s="32">
        <v>40000</v>
      </c>
      <c r="D37" s="9">
        <f>SUMIF(hovedkonto!F1:F200,429,hovedkonto!D1:D200)</f>
        <v>0</v>
      </c>
      <c r="E37" s="9">
        <f t="shared" si="1"/>
        <v>40000</v>
      </c>
      <c r="F37" s="9"/>
      <c r="G37" s="30"/>
      <c r="H37" s="30"/>
      <c r="I37" s="30"/>
      <c r="J37" s="30"/>
    </row>
    <row r="38" spans="1:10">
      <c r="A38" s="24">
        <v>430</v>
      </c>
      <c r="B38" s="24" t="s">
        <v>43</v>
      </c>
      <c r="C38" s="32">
        <v>12000</v>
      </c>
      <c r="D38" s="9">
        <f>SUMIF(hovedkonto!F1:F200,430,hovedkonto!D1:D200)</f>
        <v>-283</v>
      </c>
      <c r="E38" s="9">
        <f t="shared" si="1"/>
        <v>11717</v>
      </c>
      <c r="F38" s="9"/>
      <c r="G38" s="30"/>
      <c r="H38" s="30"/>
      <c r="I38" s="30"/>
      <c r="J38" s="30"/>
    </row>
    <row r="39" spans="1:10">
      <c r="A39" s="24">
        <v>450</v>
      </c>
      <c r="B39" s="24" t="s">
        <v>44</v>
      </c>
      <c r="C39" s="32">
        <v>1000</v>
      </c>
      <c r="D39" s="9">
        <f>SUMIF(hovedkonto!F1:F200,450,hovedkonto!D1:D200)</f>
        <v>0</v>
      </c>
      <c r="E39" s="9">
        <f>SUM(C39:D39)</f>
        <v>1000</v>
      </c>
      <c r="F39" s="9"/>
      <c r="G39" s="30"/>
      <c r="H39" s="30"/>
      <c r="I39" s="30"/>
      <c r="J39" s="30"/>
    </row>
    <row r="40" spans="1:10">
      <c r="A40" s="24">
        <v>431</v>
      </c>
      <c r="B40" s="24" t="s">
        <v>45</v>
      </c>
      <c r="C40" s="32">
        <v>38750</v>
      </c>
      <c r="D40" s="9">
        <f>SUMIF(hovedkonto!F1:F200,431,hovedkonto!D1:D200)</f>
        <v>-21250</v>
      </c>
      <c r="E40" s="9">
        <f>SUM(C40:D40)</f>
        <v>17500</v>
      </c>
      <c r="F40" s="9"/>
      <c r="G40" s="30"/>
      <c r="H40" s="30"/>
      <c r="I40" s="30"/>
      <c r="J40" s="30"/>
    </row>
    <row r="41" spans="1:10">
      <c r="A41" s="29" t="s">
        <v>46</v>
      </c>
      <c r="B41" s="29" t="s">
        <v>47</v>
      </c>
      <c r="C41" s="29">
        <f>SUM(C24:C40)</f>
        <v>344650</v>
      </c>
      <c r="D41" s="29">
        <f t="shared" ref="D41:E41" si="2">SUM(D24:D40)</f>
        <v>-158018.62</v>
      </c>
      <c r="E41" s="29">
        <f t="shared" si="2"/>
        <v>186631.38</v>
      </c>
      <c r="F41" s="29"/>
      <c r="G41" s="30"/>
      <c r="H41" s="30"/>
      <c r="I41" s="30"/>
      <c r="J41" s="30"/>
    </row>
    <row r="42" spans="1:10">
      <c r="D42" s="9"/>
      <c r="E42" s="9"/>
      <c r="F42" s="31"/>
      <c r="G42" s="30"/>
      <c r="H42" s="30"/>
      <c r="I42" s="30"/>
      <c r="J42" s="30"/>
    </row>
    <row r="43" spans="1:10">
      <c r="A43" s="26" t="s">
        <v>48</v>
      </c>
      <c r="B43" s="26"/>
      <c r="C43" s="26">
        <f>C21-C41</f>
        <v>-39650</v>
      </c>
      <c r="D43" s="26">
        <f>SUM(D21,D41)</f>
        <v>113355.85999999999</v>
      </c>
      <c r="E43" s="26">
        <f>E21+E41</f>
        <v>153005.85999999999</v>
      </c>
      <c r="F43" s="26"/>
      <c r="G43" s="30"/>
      <c r="H43" s="30"/>
      <c r="I43" s="30"/>
      <c r="J43" s="30"/>
    </row>
    <row r="44" spans="1:10">
      <c r="F44" s="30"/>
      <c r="G44" s="30"/>
      <c r="H44" s="30"/>
      <c r="I44" s="30"/>
      <c r="J44" s="30"/>
    </row>
    <row r="45" spans="1:10">
      <c r="F45" s="30"/>
      <c r="G45" s="30"/>
      <c r="H45" s="30"/>
      <c r="I45" s="30"/>
      <c r="J45" s="30"/>
    </row>
  </sheetData>
  <mergeCells count="1">
    <mergeCell ref="A6:C6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67" orientation="landscape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6"/>
  <sheetViews>
    <sheetView workbookViewId="0">
      <pane ySplit="1" topLeftCell="A2" activePane="bottomLeft" state="frozen"/>
      <selection pane="bottomLeft" activeCell="C9" sqref="C9"/>
    </sheetView>
  </sheetViews>
  <sheetFormatPr defaultColWidth="8.875" defaultRowHeight="15.75"/>
  <cols>
    <col min="1" max="1" width="10.375" style="1" customWidth="1"/>
    <col min="2" max="2" width="10.5" style="1" customWidth="1"/>
    <col min="3" max="3" width="72.625" style="1" bestFit="1" customWidth="1"/>
    <col min="4" max="4" width="11.875" style="1" bestFit="1" customWidth="1"/>
    <col min="5" max="5" width="10.625" style="1" customWidth="1"/>
    <col min="6" max="6" width="4.125" style="15" bestFit="1" customWidth="1"/>
    <col min="7" max="7" width="5.625" style="33" customWidth="1"/>
    <col min="8" max="8" width="5.5" style="19" customWidth="1"/>
    <col min="9" max="9" width="27.25" style="3" customWidth="1"/>
    <col min="10" max="10" width="8.875" style="1"/>
    <col min="11" max="11" width="10.625" style="1" bestFit="1" customWidth="1"/>
    <col min="12" max="16384" width="8.875" style="1"/>
  </cols>
  <sheetData>
    <row r="1" spans="1:9">
      <c r="A1" s="36">
        <v>43831</v>
      </c>
      <c r="C1" s="1" t="s">
        <v>49</v>
      </c>
      <c r="D1" s="1" t="s">
        <v>50</v>
      </c>
      <c r="E1" s="1" t="s">
        <v>51</v>
      </c>
    </row>
    <row r="2" spans="1:9">
      <c r="A2" s="34">
        <v>44561</v>
      </c>
      <c r="B2" s="34">
        <v>44561</v>
      </c>
      <c r="C2" t="s">
        <v>52</v>
      </c>
      <c r="D2" s="35"/>
      <c r="E2" s="35">
        <v>159256.01</v>
      </c>
    </row>
    <row r="3" spans="1:9">
      <c r="A3" s="34">
        <v>44561</v>
      </c>
      <c r="B3" s="34">
        <v>44561</v>
      </c>
      <c r="C3" t="s">
        <v>53</v>
      </c>
      <c r="D3" s="35">
        <v>174.29</v>
      </c>
      <c r="E3" s="35">
        <v>159430.29999999999</v>
      </c>
    </row>
    <row r="4" spans="1:9">
      <c r="A4" s="36">
        <v>44562</v>
      </c>
      <c r="C4" s="1" t="s">
        <v>54</v>
      </c>
      <c r="D4" s="1">
        <v>159256.01</v>
      </c>
    </row>
    <row r="5" spans="1:9">
      <c r="A5" s="12">
        <v>44565</v>
      </c>
      <c r="B5" s="12">
        <v>44565</v>
      </c>
      <c r="C5" s="17" t="s">
        <v>55</v>
      </c>
      <c r="D5" s="13">
        <v>-500</v>
      </c>
      <c r="E5" s="13">
        <v>157880.29999999999</v>
      </c>
      <c r="F5" s="16">
        <v>303</v>
      </c>
      <c r="G5" s="21">
        <v>16</v>
      </c>
      <c r="H5" s="20" t="s">
        <v>56</v>
      </c>
      <c r="I5" s="14"/>
    </row>
    <row r="6" spans="1:9">
      <c r="A6" s="12">
        <v>44565</v>
      </c>
      <c r="B6" s="12">
        <v>44565</v>
      </c>
      <c r="C6" s="17" t="s">
        <v>57</v>
      </c>
      <c r="D6" s="13">
        <v>-350</v>
      </c>
      <c r="E6" s="13">
        <v>158380.29999999999</v>
      </c>
      <c r="F6" s="16">
        <v>303</v>
      </c>
      <c r="G6" s="21">
        <v>17</v>
      </c>
      <c r="H6" s="20" t="s">
        <v>56</v>
      </c>
      <c r="I6" s="14"/>
    </row>
    <row r="7" spans="1:9">
      <c r="A7" s="12">
        <v>44565</v>
      </c>
      <c r="B7" s="12">
        <v>44565</v>
      </c>
      <c r="C7" s="17" t="s">
        <v>58</v>
      </c>
      <c r="D7" s="13">
        <v>-700</v>
      </c>
      <c r="E7" s="13">
        <v>158730.29999999999</v>
      </c>
      <c r="F7" s="16">
        <v>303</v>
      </c>
      <c r="G7" s="21">
        <v>18</v>
      </c>
      <c r="H7" s="20" t="s">
        <v>56</v>
      </c>
      <c r="I7" s="14"/>
    </row>
    <row r="8" spans="1:9">
      <c r="A8" s="12">
        <v>44568</v>
      </c>
      <c r="B8" s="12">
        <v>44568</v>
      </c>
      <c r="C8" s="17" t="s">
        <v>59</v>
      </c>
      <c r="D8" s="13">
        <v>364.87</v>
      </c>
      <c r="E8" s="13">
        <v>158245.17000000001</v>
      </c>
      <c r="F8" s="16">
        <v>324</v>
      </c>
      <c r="G8" s="21">
        <v>1</v>
      </c>
      <c r="H8" s="20" t="s">
        <v>56</v>
      </c>
      <c r="I8" s="14"/>
    </row>
    <row r="9" spans="1:9">
      <c r="A9" s="12">
        <v>44572</v>
      </c>
      <c r="B9" s="12">
        <v>44572</v>
      </c>
      <c r="C9" s="17" t="s">
        <v>60</v>
      </c>
      <c r="D9" s="13">
        <v>-1442.94</v>
      </c>
      <c r="E9" s="13">
        <v>156519.23000000001</v>
      </c>
      <c r="F9" s="16">
        <v>421</v>
      </c>
      <c r="G9" s="21">
        <v>1</v>
      </c>
      <c r="H9" s="21" t="s">
        <v>56</v>
      </c>
      <c r="I9" s="14"/>
    </row>
    <row r="10" spans="1:9">
      <c r="A10" s="12">
        <v>44572</v>
      </c>
      <c r="B10" s="12">
        <v>44572</v>
      </c>
      <c r="C10" s="17" t="s">
        <v>61</v>
      </c>
      <c r="D10" s="13">
        <v>-283</v>
      </c>
      <c r="E10" s="13">
        <v>157962.17000000001</v>
      </c>
      <c r="F10" s="16">
        <v>430</v>
      </c>
      <c r="G10" s="21">
        <v>1</v>
      </c>
      <c r="H10" s="21" t="s">
        <v>56</v>
      </c>
      <c r="I10" s="14"/>
    </row>
    <row r="11" spans="1:9">
      <c r="A11" s="12">
        <v>44585</v>
      </c>
      <c r="B11" s="12">
        <v>44585</v>
      </c>
      <c r="C11" s="17" t="s">
        <v>62</v>
      </c>
      <c r="D11" s="13">
        <v>-250</v>
      </c>
      <c r="E11" s="13">
        <v>156269.23000000001</v>
      </c>
      <c r="F11" s="16">
        <v>431</v>
      </c>
      <c r="G11" s="21">
        <v>1</v>
      </c>
      <c r="H11" s="21" t="s">
        <v>56</v>
      </c>
      <c r="I11" s="14"/>
    </row>
    <row r="12" spans="1:9">
      <c r="A12" s="12">
        <v>44588</v>
      </c>
      <c r="B12" s="12">
        <v>44588</v>
      </c>
      <c r="C12" s="17" t="s">
        <v>63</v>
      </c>
      <c r="D12" s="13">
        <v>507</v>
      </c>
      <c r="E12" s="13">
        <v>156776.23000000001</v>
      </c>
      <c r="F12" s="16">
        <v>324</v>
      </c>
      <c r="G12" s="21">
        <v>2</v>
      </c>
      <c r="H12" s="21" t="s">
        <v>56</v>
      </c>
      <c r="I12" s="14"/>
    </row>
    <row r="13" spans="1:9">
      <c r="A13" s="12">
        <v>44592</v>
      </c>
      <c r="B13" s="12">
        <v>44592</v>
      </c>
      <c r="C13" s="17" t="s">
        <v>64</v>
      </c>
      <c r="D13" s="13">
        <v>-457.84</v>
      </c>
      <c r="E13" s="13">
        <v>156021.84</v>
      </c>
      <c r="F13" s="16">
        <v>402</v>
      </c>
      <c r="G13" s="21">
        <v>2</v>
      </c>
      <c r="H13" s="21" t="s">
        <v>56</v>
      </c>
      <c r="I13" s="14"/>
    </row>
    <row r="14" spans="1:9">
      <c r="A14" s="12">
        <v>44592</v>
      </c>
      <c r="B14" s="12">
        <v>44592</v>
      </c>
      <c r="C14" s="17" t="s">
        <v>64</v>
      </c>
      <c r="D14" s="13">
        <v>-296.55</v>
      </c>
      <c r="E14" s="13">
        <v>156479.67999999999</v>
      </c>
      <c r="F14" s="16">
        <v>402</v>
      </c>
      <c r="G14" s="21">
        <v>1</v>
      </c>
      <c r="H14" s="20" t="s">
        <v>56</v>
      </c>
      <c r="I14" s="14" t="s">
        <v>65</v>
      </c>
    </row>
    <row r="15" spans="1:9">
      <c r="A15" s="12">
        <v>44592</v>
      </c>
      <c r="B15" s="12">
        <v>44592</v>
      </c>
      <c r="C15" s="17" t="s">
        <v>52</v>
      </c>
      <c r="D15" s="13">
        <v>-12</v>
      </c>
      <c r="E15" s="13">
        <v>156009.84</v>
      </c>
      <c r="F15" s="16">
        <v>421</v>
      </c>
      <c r="G15" s="21">
        <v>0</v>
      </c>
      <c r="H15" s="20" t="s">
        <v>56</v>
      </c>
      <c r="I15" s="14" t="s">
        <v>66</v>
      </c>
    </row>
    <row r="16" spans="1:9">
      <c r="A16" s="12">
        <v>44607</v>
      </c>
      <c r="B16" s="12">
        <v>44607</v>
      </c>
      <c r="C16" s="17" t="s">
        <v>67</v>
      </c>
      <c r="D16" s="13">
        <v>-18288</v>
      </c>
      <c r="E16" s="13">
        <v>217549.89</v>
      </c>
      <c r="F16" s="16">
        <v>400</v>
      </c>
      <c r="G16" s="21">
        <v>1</v>
      </c>
      <c r="H16" s="21" t="s">
        <v>56</v>
      </c>
      <c r="I16" s="14"/>
    </row>
    <row r="17" spans="1:9">
      <c r="A17" s="12">
        <v>44607</v>
      </c>
      <c r="B17" s="12">
        <v>44607</v>
      </c>
      <c r="C17" s="17" t="s">
        <v>68</v>
      </c>
      <c r="D17" s="13">
        <v>-885</v>
      </c>
      <c r="E17" s="13">
        <v>216664.89</v>
      </c>
      <c r="F17" s="16">
        <v>428</v>
      </c>
      <c r="G17" s="21">
        <v>1</v>
      </c>
      <c r="H17" s="20" t="s">
        <v>56</v>
      </c>
      <c r="I17" s="14"/>
    </row>
    <row r="18" spans="1:9">
      <c r="A18" s="12">
        <v>44607</v>
      </c>
      <c r="B18" s="12">
        <v>44607</v>
      </c>
      <c r="C18" s="17" t="s">
        <v>69</v>
      </c>
      <c r="D18" s="13">
        <v>10170.620000000001</v>
      </c>
      <c r="E18" s="13">
        <v>166180.46</v>
      </c>
      <c r="F18" s="16"/>
      <c r="G18" s="21"/>
      <c r="H18" s="20"/>
      <c r="I18" s="14"/>
    </row>
    <row r="19" spans="1:9">
      <c r="A19" s="12">
        <v>44607</v>
      </c>
      <c r="B19" s="12">
        <v>44607</v>
      </c>
      <c r="C19" s="17" t="s">
        <v>69</v>
      </c>
      <c r="D19" s="13">
        <v>69657.429999999993</v>
      </c>
      <c r="E19" s="13">
        <v>235837.89</v>
      </c>
      <c r="F19" s="16"/>
      <c r="G19" s="21"/>
      <c r="H19" s="20"/>
      <c r="I19" s="14"/>
    </row>
    <row r="20" spans="1:9">
      <c r="A20" s="12">
        <v>44608</v>
      </c>
      <c r="B20" s="12">
        <v>44608</v>
      </c>
      <c r="C20" s="17" t="s">
        <v>70</v>
      </c>
      <c r="D20" s="13">
        <v>-250</v>
      </c>
      <c r="E20" s="13">
        <v>215164.89</v>
      </c>
      <c r="F20" s="16">
        <v>431</v>
      </c>
      <c r="G20" s="21">
        <v>7</v>
      </c>
      <c r="H20" s="20" t="s">
        <v>56</v>
      </c>
      <c r="I20" s="14"/>
    </row>
    <row r="21" spans="1:9">
      <c r="A21" s="12">
        <v>44608</v>
      </c>
      <c r="B21" s="12">
        <v>44608</v>
      </c>
      <c r="C21" s="17" t="s">
        <v>71</v>
      </c>
      <c r="D21" s="13">
        <v>-250</v>
      </c>
      <c r="E21" s="13">
        <v>215414.89</v>
      </c>
      <c r="F21" s="16">
        <v>431</v>
      </c>
      <c r="G21" s="21">
        <v>6</v>
      </c>
      <c r="H21" s="20" t="s">
        <v>56</v>
      </c>
      <c r="I21" s="14"/>
    </row>
    <row r="22" spans="1:9">
      <c r="A22" s="12">
        <v>44608</v>
      </c>
      <c r="B22" s="12">
        <v>44608</v>
      </c>
      <c r="C22" s="17" t="s">
        <v>72</v>
      </c>
      <c r="D22" s="13">
        <v>-250</v>
      </c>
      <c r="E22" s="13">
        <v>215664.89</v>
      </c>
      <c r="F22" s="16">
        <v>431</v>
      </c>
      <c r="G22" s="21">
        <v>5</v>
      </c>
      <c r="H22" s="20" t="s">
        <v>56</v>
      </c>
      <c r="I22" s="14"/>
    </row>
    <row r="23" spans="1:9">
      <c r="A23" s="12">
        <v>44608</v>
      </c>
      <c r="B23" s="12">
        <v>44608</v>
      </c>
      <c r="C23" s="17" t="s">
        <v>73</v>
      </c>
      <c r="D23" s="13">
        <v>-250</v>
      </c>
      <c r="E23" s="13">
        <v>215914.89</v>
      </c>
      <c r="F23" s="16">
        <v>431</v>
      </c>
      <c r="G23" s="21">
        <v>4</v>
      </c>
      <c r="H23" s="20" t="s">
        <v>56</v>
      </c>
      <c r="I23" s="14"/>
    </row>
    <row r="24" spans="1:9">
      <c r="A24" s="12">
        <v>44608</v>
      </c>
      <c r="B24" s="12">
        <v>44608</v>
      </c>
      <c r="C24" s="17" t="s">
        <v>74</v>
      </c>
      <c r="D24" s="13">
        <v>-250</v>
      </c>
      <c r="E24" s="13">
        <v>216164.89</v>
      </c>
      <c r="F24" s="16">
        <v>431</v>
      </c>
      <c r="G24" s="21">
        <v>3</v>
      </c>
      <c r="H24" s="20" t="s">
        <v>56</v>
      </c>
      <c r="I24" s="14"/>
    </row>
    <row r="25" spans="1:9">
      <c r="A25" s="12">
        <v>44608</v>
      </c>
      <c r="B25" s="12">
        <v>44608</v>
      </c>
      <c r="C25" s="17" t="s">
        <v>75</v>
      </c>
      <c r="D25" s="13">
        <v>-250</v>
      </c>
      <c r="E25" s="13">
        <v>216414.89</v>
      </c>
      <c r="F25" s="16">
        <v>431</v>
      </c>
      <c r="G25" s="21">
        <v>2</v>
      </c>
      <c r="H25" s="20" t="s">
        <v>56</v>
      </c>
      <c r="I25" s="14"/>
    </row>
    <row r="26" spans="1:9">
      <c r="A26" s="12">
        <v>44620</v>
      </c>
      <c r="B26" s="12">
        <v>44620</v>
      </c>
      <c r="C26" s="17" t="s">
        <v>52</v>
      </c>
      <c r="D26" s="13">
        <v>-13.5</v>
      </c>
      <c r="E26" s="13">
        <v>210119.39</v>
      </c>
      <c r="F26" s="16">
        <v>421</v>
      </c>
      <c r="G26" s="21">
        <v>0</v>
      </c>
      <c r="H26" s="20" t="s">
        <v>56</v>
      </c>
      <c r="I26" s="14"/>
    </row>
    <row r="27" spans="1:9">
      <c r="A27" s="12">
        <v>44620</v>
      </c>
      <c r="B27" s="12">
        <v>44620</v>
      </c>
      <c r="C27" s="17" t="s">
        <v>76</v>
      </c>
      <c r="D27" s="13">
        <v>-5032</v>
      </c>
      <c r="E27" s="13">
        <v>210132.89</v>
      </c>
      <c r="F27" s="16">
        <v>421</v>
      </c>
      <c r="G27" s="21">
        <v>2</v>
      </c>
      <c r="H27" s="20" t="s">
        <v>56</v>
      </c>
      <c r="I27" s="14"/>
    </row>
    <row r="28" spans="1:9">
      <c r="A28" s="12">
        <v>44629</v>
      </c>
      <c r="B28" s="12">
        <v>44629</v>
      </c>
      <c r="C28" s="17" t="s">
        <v>77</v>
      </c>
      <c r="D28" s="13">
        <v>-601.25</v>
      </c>
      <c r="E28" s="13">
        <v>209518.14</v>
      </c>
      <c r="F28" s="16">
        <v>428</v>
      </c>
      <c r="G28" s="21">
        <v>2</v>
      </c>
      <c r="H28" s="20" t="s">
        <v>56</v>
      </c>
      <c r="I28" s="14"/>
    </row>
    <row r="29" spans="1:9">
      <c r="A29" s="12">
        <v>44631</v>
      </c>
      <c r="B29" s="12">
        <v>44631</v>
      </c>
      <c r="C29" s="17" t="s">
        <v>78</v>
      </c>
      <c r="D29" s="13">
        <v>-250</v>
      </c>
      <c r="E29" s="13">
        <v>207518.14</v>
      </c>
      <c r="F29" s="16">
        <v>431</v>
      </c>
      <c r="G29" s="21">
        <v>15</v>
      </c>
      <c r="H29" s="20" t="s">
        <v>56</v>
      </c>
      <c r="I29" s="14"/>
    </row>
    <row r="30" spans="1:9">
      <c r="A30" s="12">
        <v>44631</v>
      </c>
      <c r="B30" s="12">
        <v>44631</v>
      </c>
      <c r="C30" s="17" t="s">
        <v>79</v>
      </c>
      <c r="D30" s="13">
        <v>-250</v>
      </c>
      <c r="E30" s="13">
        <v>207768.14</v>
      </c>
      <c r="F30" s="16">
        <v>431</v>
      </c>
      <c r="G30" s="21">
        <v>14</v>
      </c>
      <c r="H30" s="20" t="s">
        <v>56</v>
      </c>
      <c r="I30" s="14"/>
    </row>
    <row r="31" spans="1:9">
      <c r="A31" s="12">
        <v>44631</v>
      </c>
      <c r="B31" s="12">
        <v>44631</v>
      </c>
      <c r="C31" s="17" t="s">
        <v>80</v>
      </c>
      <c r="D31" s="13">
        <v>-250</v>
      </c>
      <c r="E31" s="13">
        <v>208018.14</v>
      </c>
      <c r="F31" s="16">
        <v>431</v>
      </c>
      <c r="G31" s="21">
        <v>13</v>
      </c>
      <c r="H31" s="20" t="s">
        <v>56</v>
      </c>
      <c r="I31" s="14"/>
    </row>
    <row r="32" spans="1:9">
      <c r="A32" s="12">
        <v>44631</v>
      </c>
      <c r="B32" s="12">
        <v>44631</v>
      </c>
      <c r="C32" s="17" t="s">
        <v>81</v>
      </c>
      <c r="D32" s="13">
        <v>-250</v>
      </c>
      <c r="E32" s="13">
        <v>208268.14</v>
      </c>
      <c r="F32" s="16">
        <v>431</v>
      </c>
      <c r="G32" s="21">
        <v>12</v>
      </c>
      <c r="H32" s="20" t="s">
        <v>56</v>
      </c>
      <c r="I32" s="14"/>
    </row>
    <row r="33" spans="1:9">
      <c r="A33" s="12">
        <v>44631</v>
      </c>
      <c r="B33" s="12">
        <v>44631</v>
      </c>
      <c r="C33" s="17" t="s">
        <v>82</v>
      </c>
      <c r="D33" s="13">
        <v>-250</v>
      </c>
      <c r="E33" s="13">
        <v>208518.14</v>
      </c>
      <c r="F33" s="16">
        <v>431</v>
      </c>
      <c r="G33" s="21">
        <v>11</v>
      </c>
      <c r="H33" s="20" t="s">
        <v>56</v>
      </c>
      <c r="I33" s="14"/>
    </row>
    <row r="34" spans="1:9">
      <c r="A34" s="12">
        <v>44631</v>
      </c>
      <c r="B34" s="12">
        <v>44631</v>
      </c>
      <c r="C34" s="17" t="s">
        <v>83</v>
      </c>
      <c r="D34" s="13">
        <v>-250</v>
      </c>
      <c r="E34" s="13">
        <v>208768.14</v>
      </c>
      <c r="F34" s="16">
        <v>431</v>
      </c>
      <c r="G34" s="21">
        <v>10</v>
      </c>
      <c r="H34" s="20" t="s">
        <v>56</v>
      </c>
      <c r="I34" s="14"/>
    </row>
    <row r="35" spans="1:9">
      <c r="A35" s="12">
        <v>44631</v>
      </c>
      <c r="B35" s="12">
        <v>44631</v>
      </c>
      <c r="C35" s="17" t="s">
        <v>84</v>
      </c>
      <c r="D35" s="13">
        <v>-250</v>
      </c>
      <c r="E35" s="13">
        <v>209018.14</v>
      </c>
      <c r="F35" s="16">
        <v>431</v>
      </c>
      <c r="G35" s="21">
        <v>9</v>
      </c>
      <c r="H35" s="20" t="s">
        <v>56</v>
      </c>
      <c r="I35" s="14"/>
    </row>
    <row r="36" spans="1:9">
      <c r="A36" s="12">
        <v>44631</v>
      </c>
      <c r="B36" s="12">
        <v>44631</v>
      </c>
      <c r="C36" s="17" t="s">
        <v>85</v>
      </c>
      <c r="D36" s="13">
        <v>-250</v>
      </c>
      <c r="E36" s="13">
        <v>209268.14</v>
      </c>
      <c r="F36" s="16">
        <v>431</v>
      </c>
      <c r="G36" s="21">
        <v>8</v>
      </c>
      <c r="H36" s="20" t="s">
        <v>56</v>
      </c>
      <c r="I36" s="14"/>
    </row>
    <row r="37" spans="1:9">
      <c r="A37" s="12">
        <v>44636</v>
      </c>
      <c r="B37" s="12">
        <v>44636</v>
      </c>
      <c r="C37" s="17" t="s">
        <v>86</v>
      </c>
      <c r="D37" s="13">
        <v>-1020</v>
      </c>
      <c r="E37" s="13">
        <v>206498.14</v>
      </c>
      <c r="F37" s="16">
        <v>411</v>
      </c>
      <c r="G37" s="21">
        <v>1</v>
      </c>
      <c r="H37" s="20" t="s">
        <v>56</v>
      </c>
      <c r="I37" s="14"/>
    </row>
    <row r="38" spans="1:9">
      <c r="A38" s="12">
        <v>44650</v>
      </c>
      <c r="B38" s="12">
        <v>44650</v>
      </c>
      <c r="C38" s="17" t="s">
        <v>87</v>
      </c>
      <c r="D38" s="13">
        <v>-250</v>
      </c>
      <c r="E38" s="13">
        <v>204998.14</v>
      </c>
      <c r="F38" s="16">
        <v>431</v>
      </c>
      <c r="G38" s="21">
        <v>20</v>
      </c>
      <c r="H38" s="20" t="s">
        <v>56</v>
      </c>
      <c r="I38" s="14"/>
    </row>
    <row r="39" spans="1:9">
      <c r="A39" s="12">
        <v>44650</v>
      </c>
      <c r="B39" s="12">
        <v>44650</v>
      </c>
      <c r="C39" s="17" t="s">
        <v>88</v>
      </c>
      <c r="D39" s="13">
        <v>-250</v>
      </c>
      <c r="E39" s="13">
        <v>205248.14</v>
      </c>
      <c r="F39" s="16">
        <v>431</v>
      </c>
      <c r="G39" s="21">
        <v>21</v>
      </c>
      <c r="H39" s="20" t="s">
        <v>56</v>
      </c>
      <c r="I39" s="14"/>
    </row>
    <row r="40" spans="1:9">
      <c r="A40" s="12">
        <v>44650</v>
      </c>
      <c r="B40" s="12">
        <v>44650</v>
      </c>
      <c r="C40" s="17" t="s">
        <v>89</v>
      </c>
      <c r="D40" s="13">
        <v>-250</v>
      </c>
      <c r="E40" s="13">
        <v>205498.14</v>
      </c>
      <c r="F40" s="16">
        <v>431</v>
      </c>
      <c r="G40" s="21">
        <v>19</v>
      </c>
      <c r="H40" s="20" t="s">
        <v>56</v>
      </c>
      <c r="I40" s="14"/>
    </row>
    <row r="41" spans="1:9">
      <c r="A41" s="12">
        <v>44650</v>
      </c>
      <c r="B41" s="12">
        <v>44650</v>
      </c>
      <c r="C41" s="17" t="s">
        <v>90</v>
      </c>
      <c r="D41" s="13">
        <v>-250</v>
      </c>
      <c r="E41" s="13">
        <v>205748.14</v>
      </c>
      <c r="F41" s="16">
        <v>431</v>
      </c>
      <c r="G41" s="21">
        <v>18</v>
      </c>
      <c r="H41" s="20" t="s">
        <v>56</v>
      </c>
      <c r="I41" s="14"/>
    </row>
    <row r="42" spans="1:9">
      <c r="A42" s="12">
        <v>44650</v>
      </c>
      <c r="B42" s="12">
        <v>44650</v>
      </c>
      <c r="C42" s="17" t="s">
        <v>91</v>
      </c>
      <c r="D42" s="13">
        <v>-250</v>
      </c>
      <c r="E42" s="13">
        <v>205998.14</v>
      </c>
      <c r="F42" s="16">
        <v>431</v>
      </c>
      <c r="G42" s="21">
        <v>17</v>
      </c>
      <c r="H42" s="20" t="s">
        <v>56</v>
      </c>
      <c r="I42" s="14"/>
    </row>
    <row r="43" spans="1:9">
      <c r="A43" s="12">
        <v>44650</v>
      </c>
      <c r="B43" s="12">
        <v>44650</v>
      </c>
      <c r="C43" s="17" t="s">
        <v>92</v>
      </c>
      <c r="D43" s="13">
        <v>-250</v>
      </c>
      <c r="E43" s="13">
        <v>206248.14</v>
      </c>
      <c r="F43" s="16">
        <v>431</v>
      </c>
      <c r="G43" s="21">
        <v>16</v>
      </c>
      <c r="H43" s="20" t="s">
        <v>56</v>
      </c>
      <c r="I43" s="14"/>
    </row>
    <row r="44" spans="1:9">
      <c r="A44" s="12">
        <v>44651</v>
      </c>
      <c r="B44" s="12">
        <v>44651</v>
      </c>
      <c r="C44" s="17" t="s">
        <v>52</v>
      </c>
      <c r="D44" s="13">
        <v>-24</v>
      </c>
      <c r="E44" s="13">
        <v>204974.14</v>
      </c>
      <c r="F44" s="16">
        <v>421</v>
      </c>
      <c r="G44" s="21">
        <v>0</v>
      </c>
      <c r="H44" s="20" t="s">
        <v>56</v>
      </c>
      <c r="I44" s="14"/>
    </row>
    <row r="45" spans="1:9">
      <c r="A45" s="12">
        <v>44662</v>
      </c>
      <c r="B45" s="12">
        <v>44662</v>
      </c>
      <c r="C45" s="17" t="s">
        <v>93</v>
      </c>
      <c r="D45" s="13">
        <v>-885</v>
      </c>
      <c r="E45" s="13">
        <v>204089.14</v>
      </c>
      <c r="F45" s="16">
        <v>428</v>
      </c>
      <c r="G45" s="21">
        <v>3</v>
      </c>
      <c r="H45" s="20" t="s">
        <v>56</v>
      </c>
      <c r="I45" s="14"/>
    </row>
    <row r="46" spans="1:9">
      <c r="A46" s="12">
        <v>44662</v>
      </c>
      <c r="B46" s="12">
        <v>44662</v>
      </c>
      <c r="C46" s="17" t="s">
        <v>94</v>
      </c>
      <c r="D46" s="13">
        <v>-250</v>
      </c>
      <c r="E46" s="13">
        <v>203589.14</v>
      </c>
      <c r="F46" s="16">
        <v>431</v>
      </c>
      <c r="G46" s="21">
        <v>22</v>
      </c>
      <c r="H46" s="20" t="s">
        <v>56</v>
      </c>
      <c r="I46" s="14"/>
    </row>
    <row r="47" spans="1:9">
      <c r="A47" s="12">
        <v>44662</v>
      </c>
      <c r="B47" s="12">
        <v>44662</v>
      </c>
      <c r="C47" s="17" t="s">
        <v>95</v>
      </c>
      <c r="D47" s="13">
        <v>-250</v>
      </c>
      <c r="E47" s="13">
        <v>203839.14</v>
      </c>
      <c r="F47" s="16">
        <v>431</v>
      </c>
      <c r="G47" s="21">
        <v>23</v>
      </c>
      <c r="H47" s="20" t="s">
        <v>56</v>
      </c>
      <c r="I47" s="14"/>
    </row>
    <row r="48" spans="1:9">
      <c r="A48" s="12">
        <v>44670</v>
      </c>
      <c r="B48" s="12">
        <v>44670</v>
      </c>
      <c r="C48" s="17" t="s">
        <v>96</v>
      </c>
      <c r="D48" s="13">
        <v>500</v>
      </c>
      <c r="E48" s="13">
        <v>206839.14</v>
      </c>
      <c r="F48" s="16">
        <v>303</v>
      </c>
      <c r="G48" s="21">
        <v>1</v>
      </c>
      <c r="H48" s="20" t="s">
        <v>56</v>
      </c>
      <c r="I48" s="14"/>
    </row>
    <row r="49" spans="1:9">
      <c r="A49" s="12">
        <v>44670</v>
      </c>
      <c r="B49" s="12">
        <v>44670</v>
      </c>
      <c r="C49" s="17" t="s">
        <v>97</v>
      </c>
      <c r="D49" s="13">
        <v>500</v>
      </c>
      <c r="E49" s="13">
        <v>206339.14</v>
      </c>
      <c r="F49" s="16">
        <v>303</v>
      </c>
      <c r="G49" s="21">
        <v>2</v>
      </c>
      <c r="H49" s="20" t="s">
        <v>56</v>
      </c>
      <c r="I49" s="14"/>
    </row>
    <row r="50" spans="1:9">
      <c r="A50" s="12">
        <v>44670</v>
      </c>
      <c r="B50" s="12">
        <v>44670</v>
      </c>
      <c r="C50" s="17" t="s">
        <v>97</v>
      </c>
      <c r="D50" s="13">
        <v>350</v>
      </c>
      <c r="E50" s="13">
        <v>205839.14</v>
      </c>
      <c r="F50" s="16">
        <v>303</v>
      </c>
      <c r="G50" s="21">
        <v>3</v>
      </c>
      <c r="H50" s="20" t="s">
        <v>56</v>
      </c>
      <c r="I50" s="14"/>
    </row>
    <row r="51" spans="1:9">
      <c r="A51" s="12">
        <v>44670</v>
      </c>
      <c r="B51" s="12">
        <v>44670</v>
      </c>
      <c r="C51" s="17" t="s">
        <v>98</v>
      </c>
      <c r="D51" s="13">
        <v>350</v>
      </c>
      <c r="E51" s="13">
        <v>205489.14</v>
      </c>
      <c r="F51" s="16">
        <v>303</v>
      </c>
      <c r="G51" s="21">
        <v>4</v>
      </c>
      <c r="H51" s="20" t="s">
        <v>56</v>
      </c>
      <c r="I51" s="14"/>
    </row>
    <row r="52" spans="1:9">
      <c r="A52" s="12">
        <v>44670</v>
      </c>
      <c r="B52" s="12">
        <v>44670</v>
      </c>
      <c r="C52" s="17" t="s">
        <v>99</v>
      </c>
      <c r="D52" s="13">
        <v>350</v>
      </c>
      <c r="E52" s="13">
        <v>205139.14</v>
      </c>
      <c r="F52" s="16">
        <v>303</v>
      </c>
      <c r="G52" s="21">
        <v>5</v>
      </c>
      <c r="H52" s="20" t="s">
        <v>56</v>
      </c>
      <c r="I52" s="14"/>
    </row>
    <row r="53" spans="1:9">
      <c r="A53" s="12">
        <v>44670</v>
      </c>
      <c r="B53" s="12">
        <v>44670</v>
      </c>
      <c r="C53" s="17" t="s">
        <v>100</v>
      </c>
      <c r="D53" s="13">
        <v>700</v>
      </c>
      <c r="E53" s="13">
        <v>204789.14</v>
      </c>
      <c r="F53" s="16">
        <v>303</v>
      </c>
      <c r="G53" s="21">
        <v>6</v>
      </c>
      <c r="H53" s="20" t="s">
        <v>56</v>
      </c>
      <c r="I53" s="14"/>
    </row>
    <row r="54" spans="1:9">
      <c r="A54" s="12">
        <v>44670</v>
      </c>
      <c r="B54" s="12">
        <v>44670</v>
      </c>
      <c r="C54" s="17" t="s">
        <v>101</v>
      </c>
      <c r="D54" s="13">
        <v>500</v>
      </c>
      <c r="E54" s="13">
        <v>204089.14</v>
      </c>
      <c r="F54" s="16">
        <v>303</v>
      </c>
      <c r="G54" s="21">
        <v>7</v>
      </c>
      <c r="H54" s="20" t="s">
        <v>56</v>
      </c>
      <c r="I54" s="14"/>
    </row>
    <row r="55" spans="1:9">
      <c r="A55" s="12">
        <v>44673</v>
      </c>
      <c r="B55" s="12">
        <v>44673</v>
      </c>
      <c r="C55" s="17" t="s">
        <v>102</v>
      </c>
      <c r="D55" s="13">
        <v>500</v>
      </c>
      <c r="E55" s="13">
        <v>207839.14</v>
      </c>
      <c r="F55" s="16">
        <v>303</v>
      </c>
      <c r="G55" s="21">
        <v>8</v>
      </c>
      <c r="H55" s="20" t="s">
        <v>56</v>
      </c>
      <c r="I55" s="14"/>
    </row>
    <row r="56" spans="1:9">
      <c r="A56" s="12">
        <v>44673</v>
      </c>
      <c r="B56" s="12">
        <v>44673</v>
      </c>
      <c r="C56" s="17" t="s">
        <v>103</v>
      </c>
      <c r="D56" s="13">
        <v>500</v>
      </c>
      <c r="E56" s="13">
        <v>207339.14</v>
      </c>
      <c r="F56" s="16">
        <v>303</v>
      </c>
      <c r="G56" s="21">
        <v>9</v>
      </c>
      <c r="H56" s="20" t="s">
        <v>56</v>
      </c>
      <c r="I56" s="14"/>
    </row>
    <row r="57" spans="1:9">
      <c r="A57" s="12">
        <v>44677</v>
      </c>
      <c r="B57" s="12">
        <v>44677</v>
      </c>
      <c r="C57" s="17" t="s">
        <v>104</v>
      </c>
      <c r="D57" s="13">
        <v>350</v>
      </c>
      <c r="E57" s="13">
        <v>208889.14</v>
      </c>
      <c r="F57" s="16">
        <v>303</v>
      </c>
      <c r="G57" s="21">
        <v>10</v>
      </c>
      <c r="H57" s="20" t="s">
        <v>56</v>
      </c>
      <c r="I57" s="14"/>
    </row>
    <row r="58" spans="1:9">
      <c r="A58" s="12">
        <v>44677</v>
      </c>
      <c r="B58" s="12">
        <v>44677</v>
      </c>
      <c r="C58" s="17" t="s">
        <v>105</v>
      </c>
      <c r="D58" s="13">
        <v>350</v>
      </c>
      <c r="E58" s="13">
        <v>208539.14</v>
      </c>
      <c r="F58" s="16">
        <v>303</v>
      </c>
      <c r="G58" s="21">
        <v>11</v>
      </c>
      <c r="H58" s="20" t="s">
        <v>56</v>
      </c>
      <c r="I58" s="14"/>
    </row>
    <row r="59" spans="1:9">
      <c r="A59" s="12">
        <v>44677</v>
      </c>
      <c r="B59" s="12">
        <v>44677</v>
      </c>
      <c r="C59" s="17" t="s">
        <v>106</v>
      </c>
      <c r="D59" s="13">
        <v>350</v>
      </c>
      <c r="E59" s="13">
        <v>208189.14</v>
      </c>
      <c r="F59" s="16">
        <v>303</v>
      </c>
      <c r="G59" s="21">
        <v>12</v>
      </c>
      <c r="H59" s="20" t="s">
        <v>56</v>
      </c>
      <c r="I59" s="14"/>
    </row>
    <row r="60" spans="1:9">
      <c r="A60" s="12">
        <v>44680</v>
      </c>
      <c r="B60" s="12">
        <v>44680</v>
      </c>
      <c r="C60" s="17" t="s">
        <v>52</v>
      </c>
      <c r="D60" s="13">
        <v>-4.5</v>
      </c>
      <c r="E60" s="13">
        <v>208884.64</v>
      </c>
      <c r="F60" s="16">
        <v>421</v>
      </c>
      <c r="G60" s="21">
        <v>0</v>
      </c>
      <c r="H60" s="20" t="s">
        <v>56</v>
      </c>
      <c r="I60" s="14"/>
    </row>
    <row r="61" spans="1:9">
      <c r="A61" s="12">
        <v>44683</v>
      </c>
      <c r="B61" s="12">
        <v>44683</v>
      </c>
      <c r="C61" s="17" t="s">
        <v>107</v>
      </c>
      <c r="D61" s="13">
        <v>10534</v>
      </c>
      <c r="E61" s="13">
        <v>219418.64</v>
      </c>
      <c r="F61" s="16">
        <v>322</v>
      </c>
      <c r="G61" s="21">
        <v>1</v>
      </c>
      <c r="H61" s="20" t="s">
        <v>56</v>
      </c>
      <c r="I61" s="14"/>
    </row>
    <row r="62" spans="1:9">
      <c r="A62" s="12">
        <v>44686</v>
      </c>
      <c r="B62" s="12">
        <v>44686</v>
      </c>
      <c r="C62" s="17" t="s">
        <v>59</v>
      </c>
      <c r="D62" s="13">
        <v>397.67</v>
      </c>
      <c r="E62" s="13">
        <v>219816.31</v>
      </c>
      <c r="F62" s="16">
        <v>324</v>
      </c>
      <c r="G62" s="21">
        <v>3</v>
      </c>
      <c r="H62" s="20" t="s">
        <v>56</v>
      </c>
      <c r="I62" s="14"/>
    </row>
    <row r="63" spans="1:9">
      <c r="A63" s="12">
        <v>44691</v>
      </c>
      <c r="B63" s="12">
        <v>44691</v>
      </c>
      <c r="C63" s="17" t="s">
        <v>108</v>
      </c>
      <c r="D63" s="13">
        <v>-18288</v>
      </c>
      <c r="E63" s="13">
        <v>196128.31</v>
      </c>
      <c r="F63" s="16">
        <v>400</v>
      </c>
      <c r="G63" s="21">
        <v>2</v>
      </c>
      <c r="H63" s="20" t="s">
        <v>56</v>
      </c>
      <c r="I63" s="14"/>
    </row>
    <row r="64" spans="1:9">
      <c r="A64" s="12">
        <v>44691</v>
      </c>
      <c r="B64" s="12">
        <v>44691</v>
      </c>
      <c r="C64" s="17" t="s">
        <v>109</v>
      </c>
      <c r="D64" s="13">
        <v>-800</v>
      </c>
      <c r="E64" s="13">
        <v>217416.31</v>
      </c>
      <c r="F64" s="16">
        <v>427</v>
      </c>
      <c r="G64" s="21">
        <v>3</v>
      </c>
      <c r="H64" s="20" t="s">
        <v>56</v>
      </c>
      <c r="I64" s="14"/>
    </row>
    <row r="65" spans="1:9">
      <c r="A65" s="12">
        <v>44691</v>
      </c>
      <c r="B65" s="12">
        <v>44691</v>
      </c>
      <c r="C65" s="17" t="s">
        <v>110</v>
      </c>
      <c r="D65" s="13">
        <v>-800</v>
      </c>
      <c r="E65" s="13">
        <v>218216.31</v>
      </c>
      <c r="F65" s="16">
        <v>427</v>
      </c>
      <c r="G65" s="21">
        <v>2</v>
      </c>
      <c r="H65" s="20" t="s">
        <v>56</v>
      </c>
      <c r="I65" s="14"/>
    </row>
    <row r="66" spans="1:9">
      <c r="A66" s="12">
        <v>44691</v>
      </c>
      <c r="B66" s="12">
        <v>44691</v>
      </c>
      <c r="C66" s="17" t="s">
        <v>111</v>
      </c>
      <c r="D66" s="13">
        <v>-800</v>
      </c>
      <c r="E66" s="13">
        <v>219016.31</v>
      </c>
      <c r="F66" s="16">
        <v>427</v>
      </c>
      <c r="G66" s="21">
        <v>1</v>
      </c>
      <c r="H66" s="20" t="s">
        <v>56</v>
      </c>
      <c r="I66" s="14"/>
    </row>
    <row r="67" spans="1:9">
      <c r="A67" s="12">
        <v>44691</v>
      </c>
      <c r="B67" s="12">
        <v>44691</v>
      </c>
      <c r="C67" s="17" t="s">
        <v>112</v>
      </c>
      <c r="D67" s="13">
        <v>-250</v>
      </c>
      <c r="E67" s="13">
        <v>214416.31</v>
      </c>
      <c r="F67" s="16">
        <v>431</v>
      </c>
      <c r="G67" s="21">
        <v>35</v>
      </c>
      <c r="H67" s="20" t="s">
        <v>56</v>
      </c>
      <c r="I67" s="14"/>
    </row>
    <row r="68" spans="1:9">
      <c r="A68" s="12">
        <v>44691</v>
      </c>
      <c r="B68" s="12">
        <v>44691</v>
      </c>
      <c r="C68" s="17" t="s">
        <v>113</v>
      </c>
      <c r="D68" s="13">
        <v>-250</v>
      </c>
      <c r="E68" s="13">
        <v>214666.31</v>
      </c>
      <c r="F68" s="16">
        <v>431</v>
      </c>
      <c r="G68" s="21">
        <v>34</v>
      </c>
      <c r="H68" s="20" t="s">
        <v>56</v>
      </c>
      <c r="I68" s="14"/>
    </row>
    <row r="69" spans="1:9">
      <c r="A69" s="12">
        <v>44691</v>
      </c>
      <c r="B69" s="12">
        <v>44691</v>
      </c>
      <c r="C69" s="17" t="s">
        <v>114</v>
      </c>
      <c r="D69" s="13">
        <v>-250</v>
      </c>
      <c r="E69" s="13">
        <v>214916.31</v>
      </c>
      <c r="F69" s="16">
        <v>431</v>
      </c>
      <c r="G69" s="21">
        <v>33</v>
      </c>
      <c r="H69" s="20" t="s">
        <v>56</v>
      </c>
      <c r="I69" s="14"/>
    </row>
    <row r="70" spans="1:9">
      <c r="A70" s="12">
        <v>44691</v>
      </c>
      <c r="B70" s="12">
        <v>44691</v>
      </c>
      <c r="C70" s="17" t="s">
        <v>115</v>
      </c>
      <c r="D70" s="13">
        <v>-250</v>
      </c>
      <c r="E70" s="13">
        <v>215166.31</v>
      </c>
      <c r="F70" s="16">
        <v>431</v>
      </c>
      <c r="G70" s="21">
        <v>32</v>
      </c>
      <c r="H70" s="20" t="s">
        <v>56</v>
      </c>
      <c r="I70" s="14"/>
    </row>
    <row r="71" spans="1:9">
      <c r="A71" s="12">
        <v>44691</v>
      </c>
      <c r="B71" s="12">
        <v>44691</v>
      </c>
      <c r="C71" s="17" t="s">
        <v>116</v>
      </c>
      <c r="D71" s="13">
        <v>-250</v>
      </c>
      <c r="E71" s="13">
        <v>215416.31</v>
      </c>
      <c r="F71" s="16">
        <v>431</v>
      </c>
      <c r="G71" s="21">
        <v>31</v>
      </c>
      <c r="H71" s="20" t="s">
        <v>56</v>
      </c>
      <c r="I71" s="14"/>
    </row>
    <row r="72" spans="1:9">
      <c r="A72" s="12">
        <v>44691</v>
      </c>
      <c r="B72" s="12">
        <v>44691</v>
      </c>
      <c r="C72" s="17" t="s">
        <v>117</v>
      </c>
      <c r="D72" s="13">
        <v>-250</v>
      </c>
      <c r="E72" s="13">
        <v>215666.31</v>
      </c>
      <c r="F72" s="16">
        <v>431</v>
      </c>
      <c r="G72" s="21">
        <v>30</v>
      </c>
      <c r="H72" s="20" t="s">
        <v>56</v>
      </c>
      <c r="I72" s="14"/>
    </row>
    <row r="73" spans="1:9">
      <c r="A73" s="12">
        <v>44691</v>
      </c>
      <c r="B73" s="12">
        <v>44691</v>
      </c>
      <c r="C73" s="17" t="s">
        <v>118</v>
      </c>
      <c r="D73" s="13">
        <v>-250</v>
      </c>
      <c r="E73" s="13">
        <v>215916.31</v>
      </c>
      <c r="F73" s="16">
        <v>431</v>
      </c>
      <c r="G73" s="21">
        <v>29</v>
      </c>
      <c r="H73" s="20" t="s">
        <v>56</v>
      </c>
      <c r="I73" s="14"/>
    </row>
    <row r="74" spans="1:9">
      <c r="A74" s="12">
        <v>44691</v>
      </c>
      <c r="B74" s="12">
        <v>44691</v>
      </c>
      <c r="C74" s="17" t="s">
        <v>119</v>
      </c>
      <c r="D74" s="13">
        <v>-250</v>
      </c>
      <c r="E74" s="13">
        <v>216166.31</v>
      </c>
      <c r="F74" s="16">
        <v>431</v>
      </c>
      <c r="G74" s="21">
        <v>28</v>
      </c>
      <c r="H74" s="20" t="s">
        <v>56</v>
      </c>
      <c r="I74" s="14"/>
    </row>
    <row r="75" spans="1:9">
      <c r="A75" s="12">
        <v>44691</v>
      </c>
      <c r="B75" s="12">
        <v>44691</v>
      </c>
      <c r="C75" s="17" t="s">
        <v>120</v>
      </c>
      <c r="D75" s="13">
        <v>-250</v>
      </c>
      <c r="E75" s="13">
        <v>216416.31</v>
      </c>
      <c r="F75" s="16">
        <v>431</v>
      </c>
      <c r="G75" s="21">
        <v>27</v>
      </c>
      <c r="H75" s="20" t="s">
        <v>56</v>
      </c>
      <c r="I75" s="14"/>
    </row>
    <row r="76" spans="1:9">
      <c r="A76" s="12">
        <v>44691</v>
      </c>
      <c r="B76" s="12">
        <v>44691</v>
      </c>
      <c r="C76" s="17" t="s">
        <v>121</v>
      </c>
      <c r="D76" s="13">
        <v>-250</v>
      </c>
      <c r="E76" s="13">
        <v>216666.31</v>
      </c>
      <c r="F76" s="16">
        <v>431</v>
      </c>
      <c r="G76" s="21">
        <v>26</v>
      </c>
      <c r="H76" s="20" t="s">
        <v>56</v>
      </c>
      <c r="I76" s="14"/>
    </row>
    <row r="77" spans="1:9">
      <c r="A77" s="12">
        <v>44691</v>
      </c>
      <c r="B77" s="12">
        <v>44691</v>
      </c>
      <c r="C77" s="17" t="s">
        <v>122</v>
      </c>
      <c r="D77" s="13">
        <v>-250</v>
      </c>
      <c r="E77" s="13">
        <v>216916.31</v>
      </c>
      <c r="F77" s="16">
        <v>431</v>
      </c>
      <c r="G77" s="21">
        <v>25</v>
      </c>
      <c r="H77" s="20" t="s">
        <v>56</v>
      </c>
      <c r="I77" s="14"/>
    </row>
    <row r="78" spans="1:9">
      <c r="A78" s="12">
        <v>44691</v>
      </c>
      <c r="B78" s="12">
        <v>44691</v>
      </c>
      <c r="C78" s="17" t="s">
        <v>123</v>
      </c>
      <c r="D78" s="13">
        <v>-250</v>
      </c>
      <c r="E78" s="13">
        <v>217166.31</v>
      </c>
      <c r="F78" s="16">
        <v>431</v>
      </c>
      <c r="G78" s="21">
        <v>24</v>
      </c>
      <c r="H78" s="20" t="s">
        <v>56</v>
      </c>
      <c r="I78" s="14"/>
    </row>
    <row r="79" spans="1:9">
      <c r="A79" s="12">
        <v>44711</v>
      </c>
      <c r="B79" s="12">
        <v>44711</v>
      </c>
      <c r="C79" s="17" t="s">
        <v>124</v>
      </c>
      <c r="D79" s="13">
        <v>-250</v>
      </c>
      <c r="E79" s="13">
        <v>194128.31</v>
      </c>
      <c r="F79" s="16">
        <v>431</v>
      </c>
      <c r="G79" s="21">
        <v>43</v>
      </c>
      <c r="H79" s="20" t="s">
        <v>56</v>
      </c>
      <c r="I79" s="14"/>
    </row>
    <row r="80" spans="1:9">
      <c r="A80" s="12">
        <v>44711</v>
      </c>
      <c r="B80" s="12">
        <v>44711</v>
      </c>
      <c r="C80" s="17" t="s">
        <v>125</v>
      </c>
      <c r="D80" s="13">
        <v>-250</v>
      </c>
      <c r="E80" s="13">
        <v>194378.31</v>
      </c>
      <c r="F80" s="16">
        <v>431</v>
      </c>
      <c r="G80" s="21">
        <v>42</v>
      </c>
      <c r="H80" s="20" t="s">
        <v>56</v>
      </c>
      <c r="I80" s="14"/>
    </row>
    <row r="81" spans="1:9">
      <c r="A81" s="12">
        <v>44711</v>
      </c>
      <c r="B81" s="12">
        <v>44711</v>
      </c>
      <c r="C81" s="17" t="s">
        <v>126</v>
      </c>
      <c r="D81" s="13">
        <v>-250</v>
      </c>
      <c r="E81" s="13">
        <v>194628.31</v>
      </c>
      <c r="F81" s="16">
        <v>431</v>
      </c>
      <c r="G81" s="21">
        <v>41</v>
      </c>
      <c r="H81" s="20" t="s">
        <v>56</v>
      </c>
      <c r="I81" s="14"/>
    </row>
    <row r="82" spans="1:9">
      <c r="A82" s="12">
        <v>44711</v>
      </c>
      <c r="B82" s="12">
        <v>44711</v>
      </c>
      <c r="C82" s="17" t="s">
        <v>127</v>
      </c>
      <c r="D82" s="13">
        <v>-250</v>
      </c>
      <c r="E82" s="13">
        <v>194878.31</v>
      </c>
      <c r="F82" s="16">
        <v>431</v>
      </c>
      <c r="G82" s="21">
        <v>40</v>
      </c>
      <c r="H82" s="20" t="s">
        <v>56</v>
      </c>
      <c r="I82" s="14"/>
    </row>
    <row r="83" spans="1:9">
      <c r="A83" s="12">
        <v>44711</v>
      </c>
      <c r="B83" s="12">
        <v>44711</v>
      </c>
      <c r="C83" s="17" t="s">
        <v>128</v>
      </c>
      <c r="D83" s="13">
        <v>-250</v>
      </c>
      <c r="E83" s="13">
        <v>195128.31</v>
      </c>
      <c r="F83" s="16">
        <v>431</v>
      </c>
      <c r="G83" s="21">
        <v>39</v>
      </c>
      <c r="H83" s="20" t="s">
        <v>56</v>
      </c>
      <c r="I83" s="14"/>
    </row>
    <row r="84" spans="1:9">
      <c r="A84" s="12">
        <v>44711</v>
      </c>
      <c r="B84" s="12">
        <v>44711</v>
      </c>
      <c r="C84" s="17" t="s">
        <v>129</v>
      </c>
      <c r="D84" s="13">
        <v>-250</v>
      </c>
      <c r="E84" s="13">
        <v>195378.31</v>
      </c>
      <c r="F84" s="16">
        <v>431</v>
      </c>
      <c r="G84" s="21">
        <v>38</v>
      </c>
      <c r="H84" s="20" t="s">
        <v>56</v>
      </c>
      <c r="I84" s="14"/>
    </row>
    <row r="85" spans="1:9">
      <c r="A85" s="12">
        <v>44711</v>
      </c>
      <c r="B85" s="12">
        <v>44711</v>
      </c>
      <c r="C85" s="17" t="s">
        <v>130</v>
      </c>
      <c r="D85" s="13">
        <v>-250</v>
      </c>
      <c r="E85" s="13">
        <v>195628.31</v>
      </c>
      <c r="F85" s="16">
        <v>431</v>
      </c>
      <c r="G85" s="21">
        <v>37</v>
      </c>
      <c r="H85" s="20" t="s">
        <v>56</v>
      </c>
      <c r="I85" s="14"/>
    </row>
    <row r="86" spans="1:9">
      <c r="A86" s="12">
        <v>44711</v>
      </c>
      <c r="B86" s="12">
        <v>44711</v>
      </c>
      <c r="C86" s="17" t="s">
        <v>131</v>
      </c>
      <c r="D86" s="13">
        <v>-250</v>
      </c>
      <c r="E86" s="13">
        <v>195878.31</v>
      </c>
      <c r="F86" s="16">
        <v>431</v>
      </c>
      <c r="G86" s="21">
        <v>36</v>
      </c>
      <c r="H86" s="20" t="s">
        <v>56</v>
      </c>
      <c r="I86" s="14"/>
    </row>
    <row r="87" spans="1:9">
      <c r="A87" s="12">
        <v>44712</v>
      </c>
      <c r="B87" s="12">
        <v>44712</v>
      </c>
      <c r="C87" s="17" t="s">
        <v>52</v>
      </c>
      <c r="D87" s="13">
        <v>-36</v>
      </c>
      <c r="E87" s="13">
        <v>194092.31</v>
      </c>
      <c r="F87" s="16">
        <v>421</v>
      </c>
      <c r="G87" s="21">
        <v>0</v>
      </c>
      <c r="H87" s="20" t="s">
        <v>56</v>
      </c>
      <c r="I87" s="14"/>
    </row>
    <row r="88" spans="1:9">
      <c r="A88" s="12">
        <v>44713</v>
      </c>
      <c r="B88" s="12">
        <v>44713</v>
      </c>
      <c r="C88" s="17" t="s">
        <v>132</v>
      </c>
      <c r="D88" s="13">
        <v>-625</v>
      </c>
      <c r="E88" s="13">
        <v>193467.31</v>
      </c>
      <c r="F88" s="16">
        <v>410</v>
      </c>
      <c r="G88" s="21">
        <v>1</v>
      </c>
      <c r="H88" s="20" t="s">
        <v>56</v>
      </c>
      <c r="I88" s="14"/>
    </row>
    <row r="89" spans="1:9">
      <c r="A89" s="12">
        <v>44732</v>
      </c>
      <c r="B89" s="12">
        <v>44732</v>
      </c>
      <c r="C89" s="17" t="s">
        <v>133</v>
      </c>
      <c r="D89" s="13">
        <v>-800</v>
      </c>
      <c r="E89" s="13">
        <v>192667.31</v>
      </c>
      <c r="F89" s="16">
        <v>427</v>
      </c>
      <c r="G89" s="21">
        <v>4</v>
      </c>
      <c r="H89" s="20" t="s">
        <v>56</v>
      </c>
      <c r="I89" s="14"/>
    </row>
    <row r="90" spans="1:9">
      <c r="A90" s="12">
        <v>44732</v>
      </c>
      <c r="B90" s="12">
        <v>44732</v>
      </c>
      <c r="C90" s="17" t="s">
        <v>134</v>
      </c>
      <c r="D90" s="13">
        <v>-885</v>
      </c>
      <c r="E90" s="13">
        <v>191282.31</v>
      </c>
      <c r="F90" s="16">
        <v>428</v>
      </c>
      <c r="G90" s="21">
        <v>4</v>
      </c>
      <c r="H90" s="20" t="s">
        <v>56</v>
      </c>
      <c r="I90" s="14"/>
    </row>
    <row r="91" spans="1:9">
      <c r="A91" s="12">
        <v>44732</v>
      </c>
      <c r="B91" s="12">
        <v>44732</v>
      </c>
      <c r="C91" s="17" t="s">
        <v>135</v>
      </c>
      <c r="D91" s="13">
        <v>-250</v>
      </c>
      <c r="E91" s="13">
        <v>192167.31</v>
      </c>
      <c r="F91" s="16">
        <v>431</v>
      </c>
      <c r="G91" s="21">
        <v>45</v>
      </c>
      <c r="H91" s="20" t="s">
        <v>56</v>
      </c>
      <c r="I91" s="14"/>
    </row>
    <row r="92" spans="1:9">
      <c r="A92" s="12">
        <v>44732</v>
      </c>
      <c r="B92" s="12">
        <v>44732</v>
      </c>
      <c r="C92" s="17" t="s">
        <v>136</v>
      </c>
      <c r="D92" s="13">
        <v>-250</v>
      </c>
      <c r="E92" s="13">
        <v>192417.31</v>
      </c>
      <c r="F92" s="16">
        <v>431</v>
      </c>
      <c r="G92" s="21">
        <v>44</v>
      </c>
      <c r="H92" s="20" t="s">
        <v>56</v>
      </c>
      <c r="I92" s="14"/>
    </row>
    <row r="93" spans="1:9">
      <c r="A93" s="12">
        <v>44733</v>
      </c>
      <c r="B93" s="12">
        <v>44733</v>
      </c>
      <c r="C93" s="17" t="s">
        <v>137</v>
      </c>
      <c r="D93" s="13">
        <v>465</v>
      </c>
      <c r="E93" s="13">
        <v>191747.31</v>
      </c>
      <c r="F93" s="16">
        <v>324</v>
      </c>
      <c r="G93" s="21">
        <v>4</v>
      </c>
      <c r="H93" s="20" t="s">
        <v>56</v>
      </c>
      <c r="I93" s="14"/>
    </row>
    <row r="94" spans="1:9">
      <c r="A94" s="12">
        <v>44736</v>
      </c>
      <c r="B94" s="12">
        <v>44736</v>
      </c>
      <c r="C94" s="17" t="s">
        <v>138</v>
      </c>
      <c r="D94" s="13">
        <v>-500</v>
      </c>
      <c r="E94" s="13">
        <v>191247.31</v>
      </c>
      <c r="F94" s="16">
        <v>427</v>
      </c>
      <c r="G94" s="21">
        <v>5</v>
      </c>
      <c r="H94" s="20" t="s">
        <v>56</v>
      </c>
      <c r="I94" s="14" t="s">
        <v>139</v>
      </c>
    </row>
    <row r="95" spans="1:9">
      <c r="A95" s="12">
        <v>44742</v>
      </c>
      <c r="B95" s="12">
        <v>44742</v>
      </c>
      <c r="C95" s="17" t="s">
        <v>52</v>
      </c>
      <c r="D95" s="13">
        <v>-9</v>
      </c>
      <c r="E95" s="13">
        <v>191238.31</v>
      </c>
      <c r="F95" s="16">
        <v>421</v>
      </c>
      <c r="G95" s="21">
        <v>0</v>
      </c>
      <c r="H95" s="20" t="s">
        <v>56</v>
      </c>
      <c r="I95" s="14"/>
    </row>
    <row r="96" spans="1:9">
      <c r="A96" s="12">
        <v>44760</v>
      </c>
      <c r="B96" s="12">
        <v>44760</v>
      </c>
      <c r="C96" s="17" t="s">
        <v>140</v>
      </c>
      <c r="D96" s="13">
        <v>-18288</v>
      </c>
      <c r="E96" s="13">
        <v>172950.31</v>
      </c>
      <c r="F96" s="16">
        <v>400</v>
      </c>
      <c r="G96" s="21">
        <v>3</v>
      </c>
      <c r="H96" s="20" t="s">
        <v>56</v>
      </c>
      <c r="I96" s="14"/>
    </row>
    <row r="97" spans="1:9">
      <c r="A97" s="12">
        <v>44771</v>
      </c>
      <c r="B97" s="12">
        <v>44771</v>
      </c>
      <c r="C97" s="17" t="s">
        <v>52</v>
      </c>
      <c r="D97" s="13">
        <v>-1.5</v>
      </c>
      <c r="E97" s="13">
        <v>172948.81</v>
      </c>
      <c r="F97" s="16">
        <v>421</v>
      </c>
      <c r="G97" s="21">
        <v>0</v>
      </c>
      <c r="H97" s="20" t="s">
        <v>56</v>
      </c>
      <c r="I97" s="14"/>
    </row>
    <row r="98" spans="1:9">
      <c r="A98" s="12">
        <v>44788</v>
      </c>
      <c r="B98" s="12">
        <v>44788</v>
      </c>
      <c r="C98" s="17" t="s">
        <v>141</v>
      </c>
      <c r="D98" s="13">
        <v>-885</v>
      </c>
      <c r="E98" s="13">
        <v>172063.81</v>
      </c>
      <c r="F98" s="16">
        <v>428</v>
      </c>
      <c r="G98" s="21">
        <v>5</v>
      </c>
      <c r="H98" s="20" t="s">
        <v>56</v>
      </c>
      <c r="I98" s="14"/>
    </row>
    <row r="99" spans="1:9">
      <c r="A99" s="12">
        <v>44790</v>
      </c>
      <c r="B99" s="12">
        <v>44790</v>
      </c>
      <c r="C99" s="17" t="s">
        <v>142</v>
      </c>
      <c r="D99" s="13">
        <v>-500</v>
      </c>
      <c r="E99" s="13">
        <v>171563.81</v>
      </c>
      <c r="F99" s="16">
        <v>431</v>
      </c>
      <c r="G99" s="21">
        <v>46</v>
      </c>
      <c r="H99" s="20" t="s">
        <v>56</v>
      </c>
      <c r="I99" s="14"/>
    </row>
    <row r="100" spans="1:9">
      <c r="A100" s="12">
        <v>44804</v>
      </c>
      <c r="B100" s="12">
        <v>44804</v>
      </c>
      <c r="C100" s="17" t="s">
        <v>52</v>
      </c>
      <c r="D100" s="13">
        <v>-3</v>
      </c>
      <c r="E100" s="13">
        <v>171560.81</v>
      </c>
      <c r="F100" s="16">
        <v>421</v>
      </c>
      <c r="G100" s="21">
        <v>0</v>
      </c>
      <c r="H100" s="20" t="s">
        <v>56</v>
      </c>
      <c r="I100" s="14"/>
    </row>
    <row r="101" spans="1:9">
      <c r="A101" s="12">
        <v>44812</v>
      </c>
      <c r="B101" s="12">
        <v>44812</v>
      </c>
      <c r="C101" s="17" t="s">
        <v>59</v>
      </c>
      <c r="D101" s="13">
        <v>361.9</v>
      </c>
      <c r="E101" s="13">
        <v>171922.71</v>
      </c>
      <c r="F101" s="16">
        <v>324</v>
      </c>
      <c r="G101" s="21">
        <v>5</v>
      </c>
      <c r="H101" s="20" t="s">
        <v>56</v>
      </c>
      <c r="I101" s="14"/>
    </row>
    <row r="102" spans="1:9">
      <c r="A102" s="12">
        <v>44824</v>
      </c>
      <c r="B102" s="12">
        <v>44824</v>
      </c>
      <c r="C102" s="17" t="s">
        <v>143</v>
      </c>
      <c r="D102" s="13">
        <v>500</v>
      </c>
      <c r="E102" s="13">
        <v>172922.71</v>
      </c>
      <c r="F102" s="16">
        <v>303</v>
      </c>
      <c r="G102" s="21">
        <v>13</v>
      </c>
      <c r="H102" s="20" t="s">
        <v>56</v>
      </c>
      <c r="I102" s="14"/>
    </row>
    <row r="103" spans="1:9">
      <c r="A103" s="12">
        <v>44824</v>
      </c>
      <c r="B103" s="12">
        <v>44824</v>
      </c>
      <c r="C103" s="17" t="s">
        <v>144</v>
      </c>
      <c r="D103" s="13">
        <v>500</v>
      </c>
      <c r="E103" s="13">
        <v>172422.71</v>
      </c>
      <c r="F103" s="16">
        <v>303</v>
      </c>
      <c r="G103" s="21">
        <v>14</v>
      </c>
      <c r="H103" s="20" t="s">
        <v>56</v>
      </c>
      <c r="I103" s="14"/>
    </row>
    <row r="104" spans="1:9">
      <c r="A104" s="12">
        <v>44825</v>
      </c>
      <c r="B104" s="12">
        <v>44825</v>
      </c>
      <c r="C104" s="17" t="s">
        <v>145</v>
      </c>
      <c r="D104" s="13">
        <v>500</v>
      </c>
      <c r="E104" s="13">
        <v>173922.71</v>
      </c>
      <c r="F104" s="16">
        <v>303</v>
      </c>
      <c r="G104" s="21">
        <v>15</v>
      </c>
      <c r="H104" s="20" t="s">
        <v>56</v>
      </c>
      <c r="I104" s="14"/>
    </row>
    <row r="105" spans="1:9">
      <c r="A105" s="12">
        <v>44825</v>
      </c>
      <c r="B105" s="12">
        <v>44825</v>
      </c>
      <c r="C105" s="17" t="s">
        <v>146</v>
      </c>
      <c r="D105" s="13">
        <v>500</v>
      </c>
      <c r="E105" s="13">
        <v>173422.71</v>
      </c>
      <c r="F105" s="16">
        <v>303</v>
      </c>
      <c r="G105" s="21">
        <v>33</v>
      </c>
      <c r="H105" s="20" t="s">
        <v>56</v>
      </c>
      <c r="I105" s="14"/>
    </row>
    <row r="106" spans="1:9">
      <c r="A106" s="12">
        <v>44830</v>
      </c>
      <c r="B106" s="12">
        <v>44830</v>
      </c>
      <c r="C106" s="17" t="s">
        <v>147</v>
      </c>
      <c r="D106" s="13">
        <v>700</v>
      </c>
      <c r="E106" s="13">
        <v>174622.71</v>
      </c>
      <c r="F106" s="16">
        <v>303</v>
      </c>
      <c r="G106" s="21">
        <v>35</v>
      </c>
      <c r="H106" s="20" t="s">
        <v>56</v>
      </c>
      <c r="I106" s="14"/>
    </row>
    <row r="107" spans="1:9">
      <c r="A107" s="12">
        <v>44831</v>
      </c>
      <c r="B107" s="12">
        <v>44831</v>
      </c>
      <c r="C107" s="17" t="s">
        <v>148</v>
      </c>
      <c r="D107" s="13">
        <v>-250</v>
      </c>
      <c r="E107" s="13">
        <v>171872.71</v>
      </c>
      <c r="F107" s="16">
        <v>431</v>
      </c>
      <c r="G107" s="21">
        <v>57</v>
      </c>
      <c r="H107" s="20" t="s">
        <v>56</v>
      </c>
      <c r="I107" s="14"/>
    </row>
    <row r="108" spans="1:9">
      <c r="A108" s="12">
        <v>44831</v>
      </c>
      <c r="B108" s="12">
        <v>44831</v>
      </c>
      <c r="C108" s="17" t="s">
        <v>149</v>
      </c>
      <c r="D108" s="13">
        <v>-250</v>
      </c>
      <c r="E108" s="13">
        <v>172122.71</v>
      </c>
      <c r="F108" s="16">
        <v>431</v>
      </c>
      <c r="G108" s="21">
        <v>56</v>
      </c>
      <c r="H108" s="20" t="s">
        <v>56</v>
      </c>
      <c r="I108" s="14"/>
    </row>
    <row r="109" spans="1:9">
      <c r="A109" s="12">
        <v>44831</v>
      </c>
      <c r="B109" s="12">
        <v>44831</v>
      </c>
      <c r="C109" s="17" t="s">
        <v>150</v>
      </c>
      <c r="D109" s="13">
        <v>-250</v>
      </c>
      <c r="E109" s="13">
        <v>172372.71</v>
      </c>
      <c r="F109" s="16">
        <v>431</v>
      </c>
      <c r="G109" s="21">
        <v>55</v>
      </c>
      <c r="H109" s="20" t="s">
        <v>56</v>
      </c>
      <c r="I109" s="14"/>
    </row>
    <row r="110" spans="1:9">
      <c r="A110" s="12">
        <v>44831</v>
      </c>
      <c r="B110" s="12">
        <v>44831</v>
      </c>
      <c r="C110" s="17" t="s">
        <v>151</v>
      </c>
      <c r="D110" s="13">
        <v>-250</v>
      </c>
      <c r="E110" s="13">
        <v>172622.71</v>
      </c>
      <c r="F110" s="16">
        <v>431</v>
      </c>
      <c r="G110" s="21">
        <v>54</v>
      </c>
      <c r="H110" s="20" t="s">
        <v>56</v>
      </c>
      <c r="I110" s="14"/>
    </row>
    <row r="111" spans="1:9">
      <c r="A111" s="12">
        <v>44831</v>
      </c>
      <c r="B111" s="12">
        <v>44831</v>
      </c>
      <c r="C111" s="17" t="s">
        <v>152</v>
      </c>
      <c r="D111" s="13">
        <v>-250</v>
      </c>
      <c r="E111" s="13">
        <v>172872.71</v>
      </c>
      <c r="F111" s="16">
        <v>431</v>
      </c>
      <c r="G111" s="21">
        <v>53</v>
      </c>
      <c r="H111" s="20" t="s">
        <v>56</v>
      </c>
      <c r="I111" s="14"/>
    </row>
    <row r="112" spans="1:9">
      <c r="A112" s="12">
        <v>44831</v>
      </c>
      <c r="B112" s="12">
        <v>44831</v>
      </c>
      <c r="C112" s="17" t="s">
        <v>153</v>
      </c>
      <c r="D112" s="13">
        <v>-250</v>
      </c>
      <c r="E112" s="13">
        <v>173122.71</v>
      </c>
      <c r="F112" s="16">
        <v>431</v>
      </c>
      <c r="G112" s="21">
        <v>52</v>
      </c>
      <c r="H112" s="20" t="s">
        <v>56</v>
      </c>
      <c r="I112" s="14"/>
    </row>
    <row r="113" spans="1:9">
      <c r="A113" s="12">
        <v>44831</v>
      </c>
      <c r="B113" s="12">
        <v>44831</v>
      </c>
      <c r="C113" s="17" t="s">
        <v>154</v>
      </c>
      <c r="D113" s="13">
        <v>-250</v>
      </c>
      <c r="E113" s="13">
        <v>173372.71</v>
      </c>
      <c r="F113" s="16">
        <v>431</v>
      </c>
      <c r="G113" s="21">
        <v>51</v>
      </c>
      <c r="H113" s="20" t="s">
        <v>56</v>
      </c>
      <c r="I113" s="14"/>
    </row>
    <row r="114" spans="1:9">
      <c r="A114" s="12">
        <v>44831</v>
      </c>
      <c r="B114" s="12">
        <v>44831</v>
      </c>
      <c r="C114" s="17" t="s">
        <v>155</v>
      </c>
      <c r="D114" s="13">
        <v>-250</v>
      </c>
      <c r="E114" s="13">
        <v>173622.71</v>
      </c>
      <c r="F114" s="16">
        <v>431</v>
      </c>
      <c r="G114" s="21">
        <v>50</v>
      </c>
      <c r="H114" s="20" t="s">
        <v>56</v>
      </c>
      <c r="I114" s="14"/>
    </row>
    <row r="115" spans="1:9">
      <c r="A115" s="12">
        <v>44831</v>
      </c>
      <c r="B115" s="12">
        <v>44831</v>
      </c>
      <c r="C115" s="17" t="s">
        <v>156</v>
      </c>
      <c r="D115" s="13">
        <v>-250</v>
      </c>
      <c r="E115" s="13">
        <v>173872.71</v>
      </c>
      <c r="F115" s="16">
        <v>431</v>
      </c>
      <c r="G115" s="21">
        <v>49</v>
      </c>
      <c r="H115" s="20" t="s">
        <v>56</v>
      </c>
      <c r="I115" s="14"/>
    </row>
    <row r="116" spans="1:9">
      <c r="A116" s="12">
        <v>44831</v>
      </c>
      <c r="B116" s="12">
        <v>44831</v>
      </c>
      <c r="C116" s="17" t="s">
        <v>157</v>
      </c>
      <c r="D116" s="13">
        <v>-250</v>
      </c>
      <c r="E116" s="13">
        <v>174122.71</v>
      </c>
      <c r="F116" s="16">
        <v>431</v>
      </c>
      <c r="G116" s="21">
        <v>48</v>
      </c>
      <c r="H116" s="20" t="s">
        <v>56</v>
      </c>
      <c r="I116" s="14"/>
    </row>
    <row r="117" spans="1:9">
      <c r="A117" s="12">
        <v>44831</v>
      </c>
      <c r="B117" s="12">
        <v>44831</v>
      </c>
      <c r="C117" s="17" t="s">
        <v>158</v>
      </c>
      <c r="D117" s="13">
        <v>-250</v>
      </c>
      <c r="E117" s="13">
        <v>174372.71</v>
      </c>
      <c r="F117" s="16">
        <v>431</v>
      </c>
      <c r="G117" s="21">
        <v>47</v>
      </c>
      <c r="H117" s="20" t="s">
        <v>56</v>
      </c>
      <c r="I117" s="14"/>
    </row>
    <row r="118" spans="1:9">
      <c r="A118" s="12">
        <v>44834</v>
      </c>
      <c r="B118" s="12">
        <v>44834</v>
      </c>
      <c r="C118" s="17" t="s">
        <v>52</v>
      </c>
      <c r="D118" s="13">
        <v>-16.5</v>
      </c>
      <c r="E118" s="13">
        <v>171856.21</v>
      </c>
      <c r="F118" s="16">
        <v>421</v>
      </c>
      <c r="G118" s="21">
        <v>0</v>
      </c>
      <c r="H118" s="20" t="s">
        <v>56</v>
      </c>
      <c r="I118" s="14"/>
    </row>
    <row r="119" spans="1:9">
      <c r="A119" s="12">
        <v>44837</v>
      </c>
      <c r="B119" s="12">
        <v>44837</v>
      </c>
      <c r="C119" s="17" t="s">
        <v>159</v>
      </c>
      <c r="D119" s="13">
        <v>-1250</v>
      </c>
      <c r="E119" s="13">
        <v>163621.21</v>
      </c>
      <c r="F119" s="16">
        <v>410</v>
      </c>
      <c r="G119" s="21">
        <v>2</v>
      </c>
      <c r="H119" s="20" t="s">
        <v>56</v>
      </c>
      <c r="I119" s="14"/>
    </row>
    <row r="120" spans="1:9">
      <c r="A120" s="12">
        <v>44837</v>
      </c>
      <c r="B120" s="12">
        <v>44837</v>
      </c>
      <c r="C120" s="17" t="s">
        <v>160</v>
      </c>
      <c r="D120" s="13">
        <v>-5100</v>
      </c>
      <c r="E120" s="13">
        <v>166756.21</v>
      </c>
      <c r="F120" s="16">
        <v>411</v>
      </c>
      <c r="G120" s="21">
        <v>2</v>
      </c>
      <c r="H120" s="20" t="s">
        <v>56</v>
      </c>
      <c r="I120" s="14"/>
    </row>
    <row r="121" spans="1:9">
      <c r="A121" s="12">
        <v>44837</v>
      </c>
      <c r="B121" s="12">
        <v>44837</v>
      </c>
      <c r="C121" s="17" t="s">
        <v>161</v>
      </c>
      <c r="D121" s="13">
        <v>-885</v>
      </c>
      <c r="E121" s="13">
        <v>165871.21</v>
      </c>
      <c r="F121" s="16">
        <v>428</v>
      </c>
      <c r="G121" s="21">
        <v>6</v>
      </c>
      <c r="H121" s="20" t="s">
        <v>56</v>
      </c>
      <c r="I121" s="14"/>
    </row>
    <row r="122" spans="1:9">
      <c r="A122" s="12">
        <v>44837</v>
      </c>
      <c r="B122" s="12">
        <v>44837</v>
      </c>
      <c r="C122" s="17" t="s">
        <v>162</v>
      </c>
      <c r="D122" s="13">
        <v>-250</v>
      </c>
      <c r="E122" s="13">
        <v>164871.21</v>
      </c>
      <c r="F122" s="16">
        <v>431</v>
      </c>
      <c r="G122" s="21">
        <v>61</v>
      </c>
      <c r="H122" s="20" t="s">
        <v>56</v>
      </c>
      <c r="I122" s="14"/>
    </row>
    <row r="123" spans="1:9">
      <c r="A123" s="12">
        <v>44837</v>
      </c>
      <c r="B123" s="12">
        <v>44837</v>
      </c>
      <c r="C123" s="17" t="s">
        <v>163</v>
      </c>
      <c r="D123" s="13">
        <v>-250</v>
      </c>
      <c r="E123" s="13">
        <v>165121.21</v>
      </c>
      <c r="F123" s="16">
        <v>431</v>
      </c>
      <c r="G123" s="21">
        <v>60</v>
      </c>
      <c r="H123" s="20" t="s">
        <v>56</v>
      </c>
      <c r="I123" s="14"/>
    </row>
    <row r="124" spans="1:9">
      <c r="A124" s="12">
        <v>44837</v>
      </c>
      <c r="B124" s="12">
        <v>44837</v>
      </c>
      <c r="C124" s="17" t="s">
        <v>164</v>
      </c>
      <c r="D124" s="13">
        <v>-250</v>
      </c>
      <c r="E124" s="13">
        <v>165371.21</v>
      </c>
      <c r="F124" s="16">
        <v>431</v>
      </c>
      <c r="G124" s="21">
        <v>59</v>
      </c>
      <c r="H124" s="20" t="s">
        <v>56</v>
      </c>
      <c r="I124" s="14"/>
    </row>
    <row r="125" spans="1:9">
      <c r="A125" s="12">
        <v>44837</v>
      </c>
      <c r="B125" s="12">
        <v>44837</v>
      </c>
      <c r="C125" s="17" t="s">
        <v>165</v>
      </c>
      <c r="D125" s="13">
        <v>-250</v>
      </c>
      <c r="E125" s="13">
        <v>165621.21</v>
      </c>
      <c r="F125" s="16">
        <v>431</v>
      </c>
      <c r="G125" s="21">
        <v>58</v>
      </c>
      <c r="H125" s="20" t="s">
        <v>56</v>
      </c>
      <c r="I125" s="14"/>
    </row>
    <row r="126" spans="1:9">
      <c r="A126" s="12">
        <v>44846</v>
      </c>
      <c r="B126" s="12">
        <v>44846</v>
      </c>
      <c r="C126" s="17" t="s">
        <v>166</v>
      </c>
      <c r="D126" s="13">
        <v>-13516</v>
      </c>
      <c r="E126" s="13">
        <v>149305.21</v>
      </c>
      <c r="F126" s="16">
        <v>402</v>
      </c>
      <c r="G126" s="21">
        <v>3</v>
      </c>
      <c r="H126" s="20" t="s">
        <v>56</v>
      </c>
      <c r="I126" s="14"/>
    </row>
    <row r="127" spans="1:9">
      <c r="A127" s="12">
        <v>44846</v>
      </c>
      <c r="B127" s="12">
        <v>44846</v>
      </c>
      <c r="C127" s="17" t="s">
        <v>167</v>
      </c>
      <c r="D127" s="13">
        <v>-800</v>
      </c>
      <c r="E127" s="13">
        <v>162821.21</v>
      </c>
      <c r="F127" s="16">
        <v>427</v>
      </c>
      <c r="G127" s="21">
        <v>6</v>
      </c>
      <c r="H127" s="20" t="s">
        <v>56</v>
      </c>
      <c r="I127" s="14"/>
    </row>
    <row r="128" spans="1:9">
      <c r="A128" s="12">
        <v>44848</v>
      </c>
      <c r="B128" s="12">
        <v>44848</v>
      </c>
      <c r="C128" s="17" t="s">
        <v>107</v>
      </c>
      <c r="D128" s="13">
        <v>78466</v>
      </c>
      <c r="E128" s="13">
        <v>227771.21</v>
      </c>
      <c r="F128" s="16">
        <v>320</v>
      </c>
      <c r="G128" s="21">
        <v>1</v>
      </c>
      <c r="H128" s="20" t="s">
        <v>56</v>
      </c>
      <c r="I128" s="14"/>
    </row>
    <row r="129" spans="1:9">
      <c r="A129" s="12">
        <v>44859</v>
      </c>
      <c r="B129" s="12">
        <v>44859</v>
      </c>
      <c r="C129" s="17" t="s">
        <v>168</v>
      </c>
      <c r="D129" s="13">
        <v>500</v>
      </c>
      <c r="E129" s="13">
        <v>230671.21</v>
      </c>
      <c r="F129" s="16">
        <v>303</v>
      </c>
      <c r="G129" s="21">
        <v>34</v>
      </c>
      <c r="H129" s="20" t="s">
        <v>56</v>
      </c>
      <c r="I129" s="14"/>
    </row>
    <row r="130" spans="1:9">
      <c r="A130" s="12">
        <v>44859</v>
      </c>
      <c r="B130" s="12">
        <v>44859</v>
      </c>
      <c r="C130" s="17" t="s">
        <v>169</v>
      </c>
      <c r="D130" s="13">
        <v>500</v>
      </c>
      <c r="E130" s="13">
        <v>230171.21</v>
      </c>
      <c r="F130" s="16">
        <v>303</v>
      </c>
      <c r="G130" s="21">
        <v>19</v>
      </c>
      <c r="H130" s="20" t="s">
        <v>56</v>
      </c>
      <c r="I130" s="14"/>
    </row>
    <row r="131" spans="1:9">
      <c r="A131" s="12">
        <v>44859</v>
      </c>
      <c r="B131" s="12">
        <v>44859</v>
      </c>
      <c r="C131" s="17" t="s">
        <v>170</v>
      </c>
      <c r="D131" s="13">
        <v>350</v>
      </c>
      <c r="E131" s="13">
        <v>229671.21</v>
      </c>
      <c r="F131" s="16">
        <v>303</v>
      </c>
      <c r="G131" s="21">
        <v>20</v>
      </c>
      <c r="H131" s="20" t="s">
        <v>56</v>
      </c>
      <c r="I131" s="14"/>
    </row>
    <row r="132" spans="1:9">
      <c r="A132" s="12">
        <v>44859</v>
      </c>
      <c r="B132" s="12">
        <v>44859</v>
      </c>
      <c r="C132" s="17" t="s">
        <v>170</v>
      </c>
      <c r="D132" s="13">
        <v>350</v>
      </c>
      <c r="E132" s="13">
        <v>229321.21</v>
      </c>
      <c r="F132" s="16">
        <v>303</v>
      </c>
      <c r="G132" s="21">
        <v>21</v>
      </c>
      <c r="H132" s="20" t="s">
        <v>56</v>
      </c>
      <c r="I132" s="14"/>
    </row>
    <row r="133" spans="1:9">
      <c r="A133" s="12">
        <v>44859</v>
      </c>
      <c r="B133" s="12">
        <v>44859</v>
      </c>
      <c r="C133" s="17" t="s">
        <v>171</v>
      </c>
      <c r="D133" s="13">
        <v>500</v>
      </c>
      <c r="E133" s="13">
        <v>228971.21</v>
      </c>
      <c r="F133" s="16">
        <v>303</v>
      </c>
      <c r="G133" s="21">
        <v>22</v>
      </c>
      <c r="H133" s="20" t="s">
        <v>56</v>
      </c>
      <c r="I133" s="14"/>
    </row>
    <row r="134" spans="1:9">
      <c r="A134" s="12">
        <v>44859</v>
      </c>
      <c r="B134" s="12">
        <v>44859</v>
      </c>
      <c r="C134" s="17" t="s">
        <v>172</v>
      </c>
      <c r="D134" s="13">
        <v>700</v>
      </c>
      <c r="E134" s="13">
        <v>228471.21</v>
      </c>
      <c r="F134" s="16">
        <v>303</v>
      </c>
      <c r="G134" s="21">
        <v>23</v>
      </c>
      <c r="H134" s="20" t="s">
        <v>56</v>
      </c>
      <c r="I134" s="14"/>
    </row>
    <row r="135" spans="1:9">
      <c r="A135" s="12">
        <v>44860</v>
      </c>
      <c r="B135" s="12">
        <v>44860</v>
      </c>
      <c r="C135" s="17" t="s">
        <v>173</v>
      </c>
      <c r="D135" s="13">
        <v>500</v>
      </c>
      <c r="E135" s="13">
        <v>231171.21</v>
      </c>
      <c r="F135" s="16">
        <v>303</v>
      </c>
      <c r="G135" s="21">
        <v>24</v>
      </c>
      <c r="H135" s="20" t="s">
        <v>56</v>
      </c>
      <c r="I135" s="14"/>
    </row>
    <row r="136" spans="1:9">
      <c r="A136" s="12">
        <v>44865</v>
      </c>
      <c r="B136" s="12">
        <v>44865</v>
      </c>
      <c r="C136" s="17" t="s">
        <v>52</v>
      </c>
      <c r="D136" s="13">
        <v>-13.5</v>
      </c>
      <c r="E136" s="13">
        <v>231157.71</v>
      </c>
      <c r="F136" s="16">
        <v>421</v>
      </c>
      <c r="G136" s="21">
        <v>0</v>
      </c>
      <c r="H136" s="20" t="s">
        <v>56</v>
      </c>
      <c r="I136" s="14"/>
    </row>
    <row r="137" spans="1:9">
      <c r="A137" s="12">
        <v>44868</v>
      </c>
      <c r="B137" s="12">
        <v>44868</v>
      </c>
      <c r="C137" s="17" t="s">
        <v>174</v>
      </c>
      <c r="D137" s="13">
        <v>-7120</v>
      </c>
      <c r="E137" s="13">
        <v>222950.91</v>
      </c>
      <c r="F137" s="16">
        <v>410</v>
      </c>
      <c r="G137" s="21">
        <v>3</v>
      </c>
      <c r="H137" s="20" t="s">
        <v>56</v>
      </c>
      <c r="I137" s="14"/>
    </row>
    <row r="138" spans="1:9">
      <c r="A138" s="12">
        <v>44868</v>
      </c>
      <c r="B138" s="12">
        <v>44868</v>
      </c>
      <c r="C138" s="17" t="s">
        <v>175</v>
      </c>
      <c r="D138" s="13">
        <v>-86.8</v>
      </c>
      <c r="E138" s="13">
        <v>230070.91</v>
      </c>
      <c r="F138" s="16">
        <v>424</v>
      </c>
      <c r="G138" s="21">
        <v>1</v>
      </c>
      <c r="H138" s="20" t="s">
        <v>56</v>
      </c>
      <c r="I138" s="14"/>
    </row>
    <row r="139" spans="1:9">
      <c r="A139" s="12">
        <v>44868</v>
      </c>
      <c r="B139" s="12">
        <v>44868</v>
      </c>
      <c r="C139" s="17" t="s">
        <v>176</v>
      </c>
      <c r="D139" s="13">
        <v>-250</v>
      </c>
      <c r="E139" s="13">
        <v>230157.71</v>
      </c>
      <c r="F139" s="16">
        <v>431</v>
      </c>
      <c r="G139" s="21">
        <v>67</v>
      </c>
      <c r="H139" s="20" t="s">
        <v>56</v>
      </c>
      <c r="I139" s="14"/>
    </row>
    <row r="140" spans="1:9">
      <c r="A140" s="12">
        <v>44868</v>
      </c>
      <c r="B140" s="12">
        <v>44868</v>
      </c>
      <c r="C140" s="17" t="s">
        <v>177</v>
      </c>
      <c r="D140" s="13">
        <v>-250</v>
      </c>
      <c r="E140" s="13">
        <v>230407.71</v>
      </c>
      <c r="F140" s="16">
        <v>431</v>
      </c>
      <c r="G140" s="21">
        <v>66</v>
      </c>
      <c r="H140" s="20" t="s">
        <v>56</v>
      </c>
      <c r="I140" s="14"/>
    </row>
    <row r="141" spans="1:9">
      <c r="A141" s="12">
        <v>44868</v>
      </c>
      <c r="B141" s="12">
        <v>44868</v>
      </c>
      <c r="C141" s="17" t="s">
        <v>178</v>
      </c>
      <c r="D141" s="13">
        <v>-250</v>
      </c>
      <c r="E141" s="13">
        <v>230657.71</v>
      </c>
      <c r="F141" s="16">
        <v>431</v>
      </c>
      <c r="G141" s="21">
        <v>65</v>
      </c>
      <c r="H141" s="20" t="s">
        <v>56</v>
      </c>
      <c r="I141" s="14"/>
    </row>
    <row r="142" spans="1:9">
      <c r="A142" s="12">
        <v>44868</v>
      </c>
      <c r="B142" s="12">
        <v>44868</v>
      </c>
      <c r="C142" s="17" t="s">
        <v>179</v>
      </c>
      <c r="D142" s="13">
        <v>-250</v>
      </c>
      <c r="E142" s="13">
        <v>230907.71</v>
      </c>
      <c r="F142" s="16">
        <v>431</v>
      </c>
      <c r="G142" s="21">
        <v>63</v>
      </c>
      <c r="H142" s="20" t="s">
        <v>56</v>
      </c>
      <c r="I142" s="14"/>
    </row>
    <row r="143" spans="1:9">
      <c r="A143" s="12">
        <v>44880</v>
      </c>
      <c r="B143" s="12">
        <v>44880</v>
      </c>
      <c r="C143" s="17" t="s">
        <v>180</v>
      </c>
      <c r="D143" s="13">
        <v>-18288</v>
      </c>
      <c r="E143" s="13">
        <v>204662.91</v>
      </c>
      <c r="F143" s="16">
        <v>400</v>
      </c>
      <c r="G143" s="21">
        <v>4</v>
      </c>
      <c r="H143" s="20" t="s">
        <v>56</v>
      </c>
      <c r="I143" s="14"/>
    </row>
    <row r="144" spans="1:9">
      <c r="A144" s="12">
        <v>44894</v>
      </c>
      <c r="B144" s="12">
        <v>44894</v>
      </c>
      <c r="C144" s="17" t="s">
        <v>181</v>
      </c>
      <c r="D144" s="13">
        <v>1000</v>
      </c>
      <c r="E144" s="13">
        <v>205662.91</v>
      </c>
      <c r="F144" s="16">
        <v>303</v>
      </c>
      <c r="G144" s="21">
        <v>25</v>
      </c>
      <c r="H144" s="20" t="s">
        <v>56</v>
      </c>
      <c r="I144" s="14"/>
    </row>
    <row r="145" spans="1:9">
      <c r="A145" s="12">
        <v>44895</v>
      </c>
      <c r="B145" s="12">
        <v>44895</v>
      </c>
      <c r="C145" s="17" t="s">
        <v>52</v>
      </c>
      <c r="D145" s="13">
        <v>-10.5</v>
      </c>
      <c r="E145" s="13">
        <v>205652.41</v>
      </c>
      <c r="F145" s="16">
        <v>421</v>
      </c>
      <c r="G145" s="21">
        <v>0</v>
      </c>
      <c r="H145" s="20" t="s">
        <v>56</v>
      </c>
      <c r="I145" s="14"/>
    </row>
    <row r="146" spans="1:9">
      <c r="A146" s="12">
        <v>44897</v>
      </c>
      <c r="B146" s="12">
        <v>44897</v>
      </c>
      <c r="C146" s="17" t="s">
        <v>182</v>
      </c>
      <c r="D146" s="13">
        <v>350</v>
      </c>
      <c r="E146" s="13">
        <v>206502.41</v>
      </c>
      <c r="F146" s="16">
        <v>303</v>
      </c>
      <c r="G146" s="21">
        <v>26</v>
      </c>
      <c r="H146" s="20" t="s">
        <v>56</v>
      </c>
      <c r="I146" s="14"/>
    </row>
    <row r="147" spans="1:9">
      <c r="A147" s="12">
        <v>44897</v>
      </c>
      <c r="B147" s="12">
        <v>44897</v>
      </c>
      <c r="C147" s="17" t="s">
        <v>183</v>
      </c>
      <c r="D147" s="13">
        <v>500</v>
      </c>
      <c r="E147" s="13">
        <v>206152.41</v>
      </c>
      <c r="F147" s="16">
        <v>303</v>
      </c>
      <c r="G147" s="21">
        <v>27</v>
      </c>
      <c r="H147" s="20" t="s">
        <v>56</v>
      </c>
      <c r="I147" s="14"/>
    </row>
    <row r="148" spans="1:9">
      <c r="A148" s="12">
        <v>44900</v>
      </c>
      <c r="B148" s="12">
        <v>44900</v>
      </c>
      <c r="C148" s="17" t="s">
        <v>184</v>
      </c>
      <c r="D148" s="13">
        <v>350</v>
      </c>
      <c r="E148" s="13">
        <v>207552.41</v>
      </c>
      <c r="F148" s="16">
        <v>303</v>
      </c>
      <c r="G148" s="21">
        <v>28</v>
      </c>
      <c r="H148" s="20" t="s">
        <v>56</v>
      </c>
      <c r="I148" s="14"/>
    </row>
    <row r="149" spans="1:9">
      <c r="A149" s="12">
        <v>44900</v>
      </c>
      <c r="B149" s="12">
        <v>44900</v>
      </c>
      <c r="C149" s="17" t="s">
        <v>185</v>
      </c>
      <c r="D149" s="13">
        <v>350</v>
      </c>
      <c r="E149" s="13">
        <v>207202.41</v>
      </c>
      <c r="F149" s="16">
        <v>303</v>
      </c>
      <c r="G149" s="21">
        <v>29</v>
      </c>
      <c r="H149" s="20" t="s">
        <v>56</v>
      </c>
      <c r="I149" s="14"/>
    </row>
    <row r="150" spans="1:9">
      <c r="A150" s="12">
        <v>44900</v>
      </c>
      <c r="B150" s="12">
        <v>44900</v>
      </c>
      <c r="C150" s="17" t="s">
        <v>186</v>
      </c>
      <c r="D150" s="13">
        <v>350</v>
      </c>
      <c r="E150" s="13">
        <v>206852.41</v>
      </c>
      <c r="F150" s="16">
        <v>303</v>
      </c>
      <c r="G150" s="21">
        <v>30</v>
      </c>
      <c r="H150" s="20" t="s">
        <v>56</v>
      </c>
      <c r="I150" s="14"/>
    </row>
    <row r="151" spans="1:9">
      <c r="A151" s="12">
        <v>44901</v>
      </c>
      <c r="B151" s="12">
        <v>44901</v>
      </c>
      <c r="C151" s="17" t="s">
        <v>187</v>
      </c>
      <c r="D151" s="13">
        <v>500</v>
      </c>
      <c r="E151" s="13">
        <v>208052.41</v>
      </c>
      <c r="F151" s="16">
        <v>303</v>
      </c>
      <c r="G151" s="21">
        <v>31</v>
      </c>
      <c r="H151" s="20" t="s">
        <v>56</v>
      </c>
      <c r="I151" s="14"/>
    </row>
    <row r="152" spans="1:9">
      <c r="A152" s="12">
        <v>44901</v>
      </c>
      <c r="B152" s="12">
        <v>44901</v>
      </c>
      <c r="C152" s="17" t="s">
        <v>188</v>
      </c>
      <c r="D152" s="13">
        <v>-559</v>
      </c>
      <c r="E152" s="13">
        <v>205993.41</v>
      </c>
      <c r="F152" s="16">
        <v>402</v>
      </c>
      <c r="G152" s="21">
        <v>4</v>
      </c>
      <c r="H152" s="20" t="s">
        <v>56</v>
      </c>
      <c r="I152" s="14"/>
    </row>
    <row r="153" spans="1:9">
      <c r="A153" s="12">
        <v>44901</v>
      </c>
      <c r="B153" s="12">
        <v>44901</v>
      </c>
      <c r="C153" s="17" t="s">
        <v>189</v>
      </c>
      <c r="D153" s="13">
        <v>-1995</v>
      </c>
      <c r="E153" s="13">
        <v>201926.41</v>
      </c>
      <c r="F153" s="16">
        <v>420</v>
      </c>
      <c r="G153" s="21">
        <v>2</v>
      </c>
      <c r="H153" s="20" t="s">
        <v>56</v>
      </c>
      <c r="I153" s="14"/>
    </row>
    <row r="154" spans="1:9">
      <c r="A154" s="12">
        <v>44901</v>
      </c>
      <c r="B154" s="12">
        <v>44901</v>
      </c>
      <c r="C154" s="17" t="s">
        <v>190</v>
      </c>
      <c r="D154" s="13">
        <v>-2072</v>
      </c>
      <c r="E154" s="13">
        <v>203921.41</v>
      </c>
      <c r="F154" s="16">
        <v>420</v>
      </c>
      <c r="G154" s="21">
        <v>1</v>
      </c>
      <c r="H154" s="20" t="s">
        <v>56</v>
      </c>
      <c r="I154" s="14"/>
    </row>
    <row r="155" spans="1:9">
      <c r="A155" s="12">
        <v>44901</v>
      </c>
      <c r="B155" s="12">
        <v>44901</v>
      </c>
      <c r="C155" s="17" t="s">
        <v>191</v>
      </c>
      <c r="D155" s="13">
        <v>-748.8</v>
      </c>
      <c r="E155" s="13">
        <v>201177.61</v>
      </c>
      <c r="F155" s="16">
        <v>424</v>
      </c>
      <c r="G155" s="21">
        <v>2</v>
      </c>
      <c r="H155" s="20" t="s">
        <v>56</v>
      </c>
      <c r="I155" s="14"/>
    </row>
    <row r="156" spans="1:9">
      <c r="A156" s="12">
        <v>44901</v>
      </c>
      <c r="B156" s="12">
        <v>44901</v>
      </c>
      <c r="C156" s="17" t="s">
        <v>192</v>
      </c>
      <c r="D156" s="13">
        <v>-250</v>
      </c>
      <c r="E156" s="13">
        <v>200427.61</v>
      </c>
      <c r="F156" s="16">
        <v>431</v>
      </c>
      <c r="G156" s="21">
        <v>76</v>
      </c>
      <c r="H156" s="20" t="s">
        <v>56</v>
      </c>
      <c r="I156" s="14"/>
    </row>
    <row r="157" spans="1:9">
      <c r="A157" s="12">
        <v>44901</v>
      </c>
      <c r="B157" s="12">
        <v>44901</v>
      </c>
      <c r="C157" s="17" t="s">
        <v>193</v>
      </c>
      <c r="D157" s="13">
        <v>-250</v>
      </c>
      <c r="E157" s="13">
        <v>200677.61</v>
      </c>
      <c r="F157" s="16">
        <v>431</v>
      </c>
      <c r="G157" s="21">
        <v>75</v>
      </c>
      <c r="H157" s="20" t="s">
        <v>56</v>
      </c>
      <c r="I157" s="14"/>
    </row>
    <row r="158" spans="1:9">
      <c r="A158" s="12">
        <v>44901</v>
      </c>
      <c r="B158" s="12">
        <v>44901</v>
      </c>
      <c r="C158" s="17" t="s">
        <v>194</v>
      </c>
      <c r="D158" s="13">
        <v>-250</v>
      </c>
      <c r="E158" s="13">
        <v>200927.61</v>
      </c>
      <c r="F158" s="16">
        <v>431</v>
      </c>
      <c r="G158" s="21">
        <v>74</v>
      </c>
      <c r="H158" s="20" t="s">
        <v>56</v>
      </c>
      <c r="I158" s="14"/>
    </row>
    <row r="159" spans="1:9">
      <c r="A159" s="12">
        <v>44901</v>
      </c>
      <c r="B159" s="12">
        <v>44901</v>
      </c>
      <c r="C159" s="17" t="s">
        <v>195</v>
      </c>
      <c r="D159" s="13">
        <v>-250</v>
      </c>
      <c r="E159" s="13">
        <v>206552.41</v>
      </c>
      <c r="F159" s="16">
        <v>431</v>
      </c>
      <c r="G159" s="21">
        <v>73</v>
      </c>
      <c r="H159" s="20" t="s">
        <v>56</v>
      </c>
      <c r="I159" s="14"/>
    </row>
    <row r="160" spans="1:9">
      <c r="A160" s="12">
        <v>44901</v>
      </c>
      <c r="B160" s="12">
        <v>44901</v>
      </c>
      <c r="C160" s="17" t="s">
        <v>196</v>
      </c>
      <c r="D160" s="13">
        <v>-250</v>
      </c>
      <c r="E160" s="13">
        <v>206802.41</v>
      </c>
      <c r="F160" s="16">
        <v>431</v>
      </c>
      <c r="G160" s="21">
        <v>72</v>
      </c>
      <c r="H160" s="20" t="s">
        <v>56</v>
      </c>
      <c r="I160" s="14"/>
    </row>
    <row r="161" spans="1:9">
      <c r="A161" s="12">
        <v>44901</v>
      </c>
      <c r="B161" s="12">
        <v>44901</v>
      </c>
      <c r="C161" s="17" t="s">
        <v>197</v>
      </c>
      <c r="D161" s="13">
        <v>-250</v>
      </c>
      <c r="E161" s="13">
        <v>207052.41</v>
      </c>
      <c r="F161" s="16">
        <v>431</v>
      </c>
      <c r="G161" s="21">
        <v>71</v>
      </c>
      <c r="H161" s="20" t="s">
        <v>56</v>
      </c>
      <c r="I161" s="14"/>
    </row>
    <row r="162" spans="1:9">
      <c r="A162" s="12">
        <v>44901</v>
      </c>
      <c r="B162" s="12">
        <v>44901</v>
      </c>
      <c r="C162" s="17" t="s">
        <v>198</v>
      </c>
      <c r="D162" s="13">
        <v>-250</v>
      </c>
      <c r="E162" s="13">
        <v>207302.41</v>
      </c>
      <c r="F162" s="16">
        <v>431</v>
      </c>
      <c r="G162" s="21">
        <v>70</v>
      </c>
      <c r="H162" s="20" t="s">
        <v>56</v>
      </c>
      <c r="I162" s="14"/>
    </row>
    <row r="163" spans="1:9">
      <c r="A163" s="12">
        <v>44901</v>
      </c>
      <c r="B163" s="12">
        <v>44901</v>
      </c>
      <c r="C163" s="17" t="s">
        <v>199</v>
      </c>
      <c r="D163" s="13">
        <v>-250</v>
      </c>
      <c r="E163" s="13">
        <v>207552.41</v>
      </c>
      <c r="F163" s="16">
        <v>431</v>
      </c>
      <c r="G163" s="21">
        <v>69</v>
      </c>
      <c r="H163" s="20" t="s">
        <v>56</v>
      </c>
      <c r="I163" s="14"/>
    </row>
    <row r="164" spans="1:9">
      <c r="A164" s="12">
        <v>44901</v>
      </c>
      <c r="B164" s="12">
        <v>44901</v>
      </c>
      <c r="C164" s="17" t="s">
        <v>200</v>
      </c>
      <c r="D164" s="13">
        <v>-250</v>
      </c>
      <c r="E164" s="13">
        <v>207802.41</v>
      </c>
      <c r="F164" s="16">
        <v>431</v>
      </c>
      <c r="G164" s="21">
        <v>68</v>
      </c>
      <c r="H164" s="20" t="s">
        <v>56</v>
      </c>
      <c r="I164" s="14"/>
    </row>
    <row r="165" spans="1:9">
      <c r="A165" s="12">
        <v>44902</v>
      </c>
      <c r="B165" s="12">
        <v>44902</v>
      </c>
      <c r="C165" s="17" t="s">
        <v>201</v>
      </c>
      <c r="D165" s="13">
        <v>350</v>
      </c>
      <c r="E165" s="13">
        <v>200777.61</v>
      </c>
      <c r="F165" s="16">
        <v>303</v>
      </c>
      <c r="G165" s="21">
        <v>32</v>
      </c>
      <c r="H165" s="20" t="s">
        <v>56</v>
      </c>
      <c r="I165" s="14"/>
    </row>
    <row r="166" spans="1:9">
      <c r="A166" s="12">
        <v>44909</v>
      </c>
      <c r="B166" s="12">
        <v>44909</v>
      </c>
      <c r="C166" s="17" t="s">
        <v>202</v>
      </c>
      <c r="D166" s="13">
        <v>-2000</v>
      </c>
      <c r="E166" s="13">
        <v>190142.61</v>
      </c>
      <c r="F166" s="16">
        <v>423</v>
      </c>
      <c r="G166" s="21">
        <v>4</v>
      </c>
      <c r="H166" s="20" t="s">
        <v>56</v>
      </c>
      <c r="I166" s="14"/>
    </row>
    <row r="167" spans="1:9">
      <c r="A167" s="12">
        <v>44909</v>
      </c>
      <c r="B167" s="12">
        <v>44909</v>
      </c>
      <c r="C167" s="17" t="s">
        <v>203</v>
      </c>
      <c r="D167" s="13">
        <v>-2000</v>
      </c>
      <c r="E167" s="13">
        <v>192142.61</v>
      </c>
      <c r="F167" s="16">
        <v>423</v>
      </c>
      <c r="G167" s="21">
        <v>3</v>
      </c>
      <c r="H167" s="20" t="s">
        <v>56</v>
      </c>
      <c r="I167" s="14"/>
    </row>
    <row r="168" spans="1:9">
      <c r="A168" s="12">
        <v>44909</v>
      </c>
      <c r="B168" s="12">
        <v>44909</v>
      </c>
      <c r="C168" s="17" t="s">
        <v>204</v>
      </c>
      <c r="D168" s="13">
        <v>-2000</v>
      </c>
      <c r="E168" s="13">
        <v>194142.61</v>
      </c>
      <c r="F168" s="16">
        <v>423</v>
      </c>
      <c r="G168" s="21">
        <v>2</v>
      </c>
      <c r="H168" s="20" t="s">
        <v>56</v>
      </c>
      <c r="I168" s="14"/>
    </row>
    <row r="169" spans="1:9">
      <c r="A169" s="12">
        <v>44909</v>
      </c>
      <c r="B169" s="12">
        <v>44909</v>
      </c>
      <c r="C169" s="17" t="s">
        <v>205</v>
      </c>
      <c r="D169" s="13">
        <v>-2000</v>
      </c>
      <c r="E169" s="13">
        <v>196142.61</v>
      </c>
      <c r="F169" s="16">
        <v>423</v>
      </c>
      <c r="G169" s="21">
        <v>1</v>
      </c>
      <c r="H169" s="20" t="s">
        <v>56</v>
      </c>
      <c r="I169" s="14"/>
    </row>
    <row r="170" spans="1:9">
      <c r="A170" s="12">
        <v>44909</v>
      </c>
      <c r="B170" s="12">
        <v>44909</v>
      </c>
      <c r="C170" s="17" t="s">
        <v>206</v>
      </c>
      <c r="D170" s="13">
        <v>-885</v>
      </c>
      <c r="E170" s="13">
        <v>199892.61</v>
      </c>
      <c r="F170" s="16">
        <v>428</v>
      </c>
      <c r="G170" s="21">
        <v>8</v>
      </c>
      <c r="H170" s="20" t="s">
        <v>56</v>
      </c>
      <c r="I170" s="14"/>
    </row>
    <row r="171" spans="1:9">
      <c r="A171" s="12">
        <v>44909</v>
      </c>
      <c r="B171" s="12">
        <v>44909</v>
      </c>
      <c r="C171" s="17" t="s">
        <v>207</v>
      </c>
      <c r="D171" s="13">
        <v>-250</v>
      </c>
      <c r="E171" s="13">
        <v>198142.61</v>
      </c>
      <c r="F171" s="16">
        <v>431</v>
      </c>
      <c r="G171" s="21">
        <v>83</v>
      </c>
      <c r="H171" s="20" t="s">
        <v>56</v>
      </c>
      <c r="I171" s="14"/>
    </row>
    <row r="172" spans="1:9">
      <c r="A172" s="12">
        <v>44909</v>
      </c>
      <c r="B172" s="12">
        <v>44909</v>
      </c>
      <c r="C172" s="17" t="s">
        <v>208</v>
      </c>
      <c r="D172" s="13">
        <v>-250</v>
      </c>
      <c r="E172" s="13">
        <v>198392.61</v>
      </c>
      <c r="F172" s="16">
        <v>431</v>
      </c>
      <c r="G172" s="21">
        <v>82</v>
      </c>
      <c r="H172" s="20" t="s">
        <v>56</v>
      </c>
      <c r="I172" s="14"/>
    </row>
    <row r="173" spans="1:9">
      <c r="A173" s="12">
        <v>44909</v>
      </c>
      <c r="B173" s="12">
        <v>44909</v>
      </c>
      <c r="C173" s="17" t="s">
        <v>209</v>
      </c>
      <c r="D173" s="13">
        <v>-250</v>
      </c>
      <c r="E173" s="13">
        <v>198642.61</v>
      </c>
      <c r="F173" s="16">
        <v>431</v>
      </c>
      <c r="G173" s="21">
        <v>81</v>
      </c>
      <c r="H173" s="20" t="s">
        <v>56</v>
      </c>
      <c r="I173" s="14"/>
    </row>
    <row r="174" spans="1:9">
      <c r="A174" s="12">
        <v>44909</v>
      </c>
      <c r="B174" s="12">
        <v>44909</v>
      </c>
      <c r="C174" s="17" t="s">
        <v>210</v>
      </c>
      <c r="D174" s="13">
        <v>-250</v>
      </c>
      <c r="E174" s="13">
        <v>198892.61</v>
      </c>
      <c r="F174" s="16">
        <v>431</v>
      </c>
      <c r="G174" s="21">
        <v>80</v>
      </c>
      <c r="H174" s="20" t="s">
        <v>56</v>
      </c>
      <c r="I174" s="14"/>
    </row>
    <row r="175" spans="1:9">
      <c r="A175" s="12">
        <v>44909</v>
      </c>
      <c r="B175" s="12">
        <v>44909</v>
      </c>
      <c r="C175" s="17" t="s">
        <v>211</v>
      </c>
      <c r="D175" s="13">
        <v>-250</v>
      </c>
      <c r="E175" s="13">
        <v>199142.61</v>
      </c>
      <c r="F175" s="16">
        <v>431</v>
      </c>
      <c r="G175" s="21">
        <v>79</v>
      </c>
      <c r="H175" s="20" t="s">
        <v>56</v>
      </c>
      <c r="I175" s="14"/>
    </row>
    <row r="176" spans="1:9">
      <c r="A176" s="12">
        <v>44909</v>
      </c>
      <c r="B176" s="12">
        <v>44909</v>
      </c>
      <c r="C176" s="17" t="s">
        <v>212</v>
      </c>
      <c r="D176" s="13">
        <v>-250</v>
      </c>
      <c r="E176" s="13">
        <v>199392.61</v>
      </c>
      <c r="F176" s="16">
        <v>431</v>
      </c>
      <c r="G176" s="21">
        <v>78</v>
      </c>
      <c r="H176" s="20" t="s">
        <v>56</v>
      </c>
      <c r="I176" s="14"/>
    </row>
    <row r="177" spans="1:9">
      <c r="A177" s="12">
        <v>44909</v>
      </c>
      <c r="B177" s="12">
        <v>44909</v>
      </c>
      <c r="C177" s="17" t="s">
        <v>213</v>
      </c>
      <c r="D177" s="13">
        <v>-250</v>
      </c>
      <c r="E177" s="13">
        <v>199642.61</v>
      </c>
      <c r="F177" s="16">
        <v>431</v>
      </c>
      <c r="G177" s="21">
        <v>77</v>
      </c>
      <c r="H177" s="20" t="s">
        <v>56</v>
      </c>
      <c r="I177" s="14"/>
    </row>
    <row r="178" spans="1:9">
      <c r="A178" s="12">
        <v>44914</v>
      </c>
      <c r="B178" s="12">
        <v>44914</v>
      </c>
      <c r="C178" s="17" t="s">
        <v>214</v>
      </c>
      <c r="D178" s="13">
        <v>-2000</v>
      </c>
      <c r="E178" s="13">
        <v>186142.61</v>
      </c>
      <c r="F178" s="16">
        <v>423</v>
      </c>
      <c r="G178" s="21">
        <v>6</v>
      </c>
      <c r="H178" s="20" t="s">
        <v>56</v>
      </c>
      <c r="I178" s="14"/>
    </row>
    <row r="179" spans="1:9">
      <c r="A179" s="12">
        <v>44914</v>
      </c>
      <c r="B179" s="12">
        <v>44914</v>
      </c>
      <c r="C179" s="17" t="s">
        <v>215</v>
      </c>
      <c r="D179" s="13">
        <v>-2000</v>
      </c>
      <c r="E179" s="13">
        <v>188142.61</v>
      </c>
      <c r="F179" s="16">
        <v>423</v>
      </c>
      <c r="G179" s="21">
        <v>5</v>
      </c>
      <c r="H179" s="20" t="s">
        <v>56</v>
      </c>
      <c r="I179" s="14"/>
    </row>
    <row r="180" spans="1:9">
      <c r="A180" s="12">
        <v>44918</v>
      </c>
      <c r="B180" s="12">
        <v>44918</v>
      </c>
      <c r="C180" s="17" t="s">
        <v>107</v>
      </c>
      <c r="D180" s="13">
        <v>11170</v>
      </c>
      <c r="E180" s="13">
        <v>197312.61</v>
      </c>
      <c r="F180" s="16">
        <v>323</v>
      </c>
      <c r="G180" s="21">
        <v>1</v>
      </c>
      <c r="H180" s="20" t="s">
        <v>56</v>
      </c>
      <c r="I180" s="14" t="s">
        <v>216</v>
      </c>
    </row>
    <row r="181" spans="1:9">
      <c r="A181" s="12">
        <v>44924</v>
      </c>
      <c r="B181" s="12">
        <v>44924</v>
      </c>
      <c r="C181" s="17" t="s">
        <v>217</v>
      </c>
      <c r="D181" s="13">
        <v>-250</v>
      </c>
      <c r="E181" s="13">
        <v>196562.61</v>
      </c>
      <c r="F181" s="16">
        <v>431</v>
      </c>
      <c r="G181" s="21">
        <v>86</v>
      </c>
      <c r="H181" s="20" t="s">
        <v>56</v>
      </c>
      <c r="I181" s="14"/>
    </row>
    <row r="182" spans="1:9">
      <c r="A182" s="12">
        <v>44924</v>
      </c>
      <c r="B182" s="12">
        <v>44924</v>
      </c>
      <c r="C182" s="17" t="s">
        <v>218</v>
      </c>
      <c r="D182" s="13">
        <v>-250</v>
      </c>
      <c r="E182" s="13">
        <v>196812.61</v>
      </c>
      <c r="F182" s="16">
        <v>431</v>
      </c>
      <c r="G182" s="21">
        <v>85</v>
      </c>
      <c r="H182" s="20" t="s">
        <v>56</v>
      </c>
      <c r="I182" s="14"/>
    </row>
    <row r="183" spans="1:9">
      <c r="A183" s="12">
        <v>44924</v>
      </c>
      <c r="B183" s="12">
        <v>44924</v>
      </c>
      <c r="C183" s="17" t="s">
        <v>219</v>
      </c>
      <c r="D183" s="13">
        <v>-250</v>
      </c>
      <c r="E183" s="13">
        <v>197062.61</v>
      </c>
      <c r="F183" s="16">
        <v>431</v>
      </c>
      <c r="G183" s="21">
        <v>84</v>
      </c>
      <c r="H183" s="20" t="s">
        <v>56</v>
      </c>
      <c r="I183" s="14"/>
    </row>
    <row r="184" spans="1:9">
      <c r="A184" s="12">
        <v>44925</v>
      </c>
      <c r="B184" s="12">
        <v>44925</v>
      </c>
      <c r="C184" s="17" t="s">
        <v>52</v>
      </c>
      <c r="D184" s="13">
        <v>-45</v>
      </c>
      <c r="E184" s="13">
        <v>196517.61</v>
      </c>
      <c r="F184" s="16">
        <v>421</v>
      </c>
      <c r="G184" s="21">
        <v>0</v>
      </c>
      <c r="H184" s="20" t="s">
        <v>56</v>
      </c>
      <c r="I184" s="14"/>
    </row>
    <row r="185" spans="1:9">
      <c r="A185" s="12">
        <v>44926</v>
      </c>
      <c r="B185" s="12">
        <v>44926</v>
      </c>
      <c r="C185" s="17" t="s">
        <v>53</v>
      </c>
      <c r="D185" s="13">
        <v>588.55999999999995</v>
      </c>
      <c r="E185" s="13">
        <v>197106.17</v>
      </c>
      <c r="F185" s="16">
        <v>421</v>
      </c>
      <c r="G185" s="21">
        <v>0</v>
      </c>
      <c r="H185" s="20" t="s">
        <v>56</v>
      </c>
      <c r="I185" s="14"/>
    </row>
    <row r="186" spans="1:9">
      <c r="A186" s="11"/>
      <c r="B186" s="11"/>
      <c r="C186" s="11"/>
      <c r="D186" s="11"/>
      <c r="E186" s="11"/>
      <c r="F186" s="16"/>
      <c r="G186" s="21"/>
      <c r="H186" s="20"/>
      <c r="I186" s="14"/>
    </row>
  </sheetData>
  <autoFilter ref="A1:G185" xr:uid="{00000000-0009-0000-0000-000001000000}">
    <sortState xmlns:xlrd2="http://schemas.microsoft.com/office/spreadsheetml/2017/richdata2" ref="A2:G185">
      <sortCondition ref="F2:F185"/>
    </sortState>
  </autoFilter>
  <sortState xmlns:xlrd2="http://schemas.microsoft.com/office/spreadsheetml/2017/richdata2" ref="A5:I186">
    <sortCondition ref="A5:A186"/>
  </sortState>
  <phoneticPr fontId="1" type="noConversion"/>
  <pageMargins left="0.70000000000000007" right="0.70000000000000007" top="0.75000000000000011" bottom="0.75000000000000011" header="0.30000000000000004" footer="0.30000000000000004"/>
  <pageSetup paperSize="9" scale="73" fitToHeight="7" orientation="landscape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workbookViewId="0">
      <pane ySplit="1" topLeftCell="A2" activePane="bottomLeft" state="frozen"/>
      <selection pane="bottomLeft" activeCell="A17" sqref="A17"/>
    </sheetView>
  </sheetViews>
  <sheetFormatPr defaultColWidth="8.875" defaultRowHeight="15"/>
  <cols>
    <col min="1" max="1" width="10.25" style="1" customWidth="1"/>
    <col min="2" max="2" width="10.125" style="1" customWidth="1"/>
    <col min="3" max="3" width="56.5" style="1" customWidth="1"/>
    <col min="4" max="4" width="11.5" style="1" customWidth="1"/>
    <col min="5" max="5" width="11" style="1" customWidth="1"/>
    <col min="6" max="6" width="4.125" style="1" bestFit="1" customWidth="1"/>
    <col min="7" max="7" width="15.375" style="1" bestFit="1" customWidth="1"/>
    <col min="8" max="16384" width="8.875" style="1"/>
  </cols>
  <sheetData>
    <row r="1" spans="1:7">
      <c r="A1" s="11" t="s">
        <v>220</v>
      </c>
      <c r="B1" s="11"/>
      <c r="C1" s="11" t="s">
        <v>49</v>
      </c>
      <c r="D1" s="11" t="s">
        <v>50</v>
      </c>
      <c r="E1" s="11" t="s">
        <v>51</v>
      </c>
    </row>
    <row r="2" spans="1:7" ht="15.75">
      <c r="A2" s="12">
        <v>44606</v>
      </c>
      <c r="B2" s="12">
        <v>44606</v>
      </c>
      <c r="C2" s="17" t="s">
        <v>221</v>
      </c>
      <c r="D2" s="13">
        <v>14780.36</v>
      </c>
      <c r="E2" s="13">
        <v>84437.79</v>
      </c>
      <c r="F2" s="2"/>
      <c r="G2" s="2"/>
    </row>
    <row r="3" spans="1:7" ht="15.75">
      <c r="A3" s="12">
        <v>44613</v>
      </c>
      <c r="B3" s="12">
        <v>44613</v>
      </c>
      <c r="C3" s="17" t="s">
        <v>222</v>
      </c>
      <c r="D3" s="13">
        <v>10034.18</v>
      </c>
      <c r="E3" s="13">
        <v>24814.54</v>
      </c>
    </row>
    <row r="4" spans="1:7" ht="15.75">
      <c r="A4" s="12">
        <v>44620</v>
      </c>
      <c r="B4" s="12">
        <v>44620</v>
      </c>
      <c r="C4" s="17" t="s">
        <v>223</v>
      </c>
      <c r="D4" s="13">
        <v>2972</v>
      </c>
      <c r="E4" s="13">
        <v>27786.54</v>
      </c>
    </row>
    <row r="5" spans="1:7" ht="15.75">
      <c r="A5" s="12">
        <v>44627</v>
      </c>
      <c r="B5" s="12">
        <v>44627</v>
      </c>
      <c r="C5" s="17" t="s">
        <v>224</v>
      </c>
      <c r="D5" s="13">
        <v>81370.06</v>
      </c>
      <c r="E5" s="13">
        <v>109156.6</v>
      </c>
    </row>
    <row r="6" spans="1:7" ht="15.75">
      <c r="A6" s="12">
        <v>44634</v>
      </c>
      <c r="B6" s="12">
        <v>44634</v>
      </c>
      <c r="C6" s="17" t="s">
        <v>225</v>
      </c>
      <c r="D6" s="13">
        <v>4140.0600000000004</v>
      </c>
      <c r="E6" s="13">
        <v>113296.66</v>
      </c>
    </row>
    <row r="7" spans="1:7" ht="15.75">
      <c r="A7" s="12">
        <v>44641</v>
      </c>
      <c r="B7" s="12">
        <v>44641</v>
      </c>
      <c r="C7" s="17" t="s">
        <v>226</v>
      </c>
      <c r="D7" s="13">
        <v>3536.12</v>
      </c>
      <c r="E7" s="13">
        <v>116832.78</v>
      </c>
    </row>
    <row r="8" spans="1:7" ht="15.75">
      <c r="A8" s="12">
        <v>44648</v>
      </c>
      <c r="B8" s="12">
        <v>44648</v>
      </c>
      <c r="C8" s="17" t="s">
        <v>227</v>
      </c>
      <c r="D8" s="13">
        <v>1186</v>
      </c>
      <c r="E8" s="13">
        <v>118018.78</v>
      </c>
    </row>
    <row r="9" spans="1:7" ht="15.75">
      <c r="A9" s="12">
        <v>44655</v>
      </c>
      <c r="B9" s="12">
        <v>44655</v>
      </c>
      <c r="C9" s="17" t="s">
        <v>228</v>
      </c>
      <c r="D9" s="13">
        <v>1186</v>
      </c>
      <c r="E9" s="13">
        <v>119204.78</v>
      </c>
    </row>
    <row r="10" spans="1:7" ht="15.75">
      <c r="A10" s="12">
        <v>44830</v>
      </c>
      <c r="B10" s="12">
        <v>44830</v>
      </c>
      <c r="C10" s="17" t="s">
        <v>229</v>
      </c>
      <c r="D10" s="13">
        <v>1746.18</v>
      </c>
      <c r="E10" s="13">
        <v>120950.96</v>
      </c>
    </row>
    <row r="11" spans="1:7" ht="15.75">
      <c r="A11" s="12">
        <v>44844</v>
      </c>
      <c r="B11" s="12">
        <v>44844</v>
      </c>
      <c r="C11" s="17" t="s">
        <v>230</v>
      </c>
      <c r="D11" s="13">
        <v>2101.2800000000002</v>
      </c>
      <c r="E11" s="13">
        <v>123052.24</v>
      </c>
    </row>
    <row r="12" spans="1:7" ht="15.75">
      <c r="A12" s="12">
        <v>44858</v>
      </c>
      <c r="B12" s="12">
        <v>44858</v>
      </c>
      <c r="C12" s="17" t="s">
        <v>231</v>
      </c>
      <c r="D12" s="13">
        <v>13074</v>
      </c>
      <c r="E12" s="13">
        <v>136126.24</v>
      </c>
    </row>
    <row r="13" spans="1:7" ht="15.75">
      <c r="A13" s="12">
        <v>44865</v>
      </c>
      <c r="B13" s="12">
        <v>44865</v>
      </c>
      <c r="C13" s="17" t="s">
        <v>232</v>
      </c>
      <c r="D13" s="13">
        <v>4718.18</v>
      </c>
      <c r="E13" s="13">
        <v>140844.42000000001</v>
      </c>
    </row>
    <row r="14" spans="1:7" ht="15.75">
      <c r="A14" s="12">
        <v>44879</v>
      </c>
      <c r="B14" s="12">
        <v>44879</v>
      </c>
      <c r="C14" s="17" t="s">
        <v>233</v>
      </c>
      <c r="D14" s="13">
        <v>1786</v>
      </c>
      <c r="E14" s="13">
        <v>142630.42000000001</v>
      </c>
    </row>
    <row r="15" spans="1:7" ht="15.75">
      <c r="A15" s="12">
        <v>44886</v>
      </c>
      <c r="B15" s="12">
        <v>44886</v>
      </c>
      <c r="C15" s="17" t="s">
        <v>234</v>
      </c>
      <c r="D15" s="13">
        <v>1186</v>
      </c>
      <c r="E15" s="13">
        <v>143816.42000000001</v>
      </c>
    </row>
    <row r="16" spans="1:7" ht="15.75">
      <c r="A16" s="12">
        <v>44907</v>
      </c>
      <c r="B16" s="12">
        <v>44907</v>
      </c>
      <c r="C16" s="17" t="s">
        <v>235</v>
      </c>
      <c r="D16" s="13">
        <v>586</v>
      </c>
      <c r="E16" s="13">
        <v>144402.42000000001</v>
      </c>
    </row>
    <row r="17" spans="1:5" ht="15.75">
      <c r="A17" s="12">
        <v>44926</v>
      </c>
      <c r="B17" s="12">
        <v>44926</v>
      </c>
      <c r="C17" s="17" t="s">
        <v>53</v>
      </c>
      <c r="D17" s="13">
        <v>887.62</v>
      </c>
      <c r="E17" s="13">
        <v>145290.04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"/>
  <sheetViews>
    <sheetView workbookViewId="0">
      <pane ySplit="3" topLeftCell="A9" activePane="bottomLeft" state="frozen"/>
      <selection pane="bottomLeft" activeCell="E38" sqref="E38"/>
    </sheetView>
  </sheetViews>
  <sheetFormatPr defaultColWidth="8.875" defaultRowHeight="15"/>
  <cols>
    <col min="1" max="2" width="11.125" style="1" customWidth="1"/>
    <col min="3" max="3" width="73.375" style="1" bestFit="1" customWidth="1"/>
    <col min="4" max="4" width="10.375" style="1" bestFit="1" customWidth="1"/>
    <col min="5" max="5" width="9.875" style="1" bestFit="1" customWidth="1"/>
    <col min="6" max="6" width="5.875" style="1" bestFit="1" customWidth="1"/>
    <col min="7" max="7" width="18.625" style="4" bestFit="1" customWidth="1"/>
    <col min="8" max="16384" width="8.875" style="1"/>
  </cols>
  <sheetData>
    <row r="1" spans="1:7">
      <c r="C1" s="6" t="s">
        <v>236</v>
      </c>
      <c r="D1" s="5">
        <f>SUMIF(F4:F5,301,D4:D5)</f>
        <v>0</v>
      </c>
    </row>
    <row r="2" spans="1:7">
      <c r="C2" s="6" t="s">
        <v>237</v>
      </c>
      <c r="D2" s="7">
        <f>SUMIF(F4:F27,"VIPPS",D4:D27)</f>
        <v>10218</v>
      </c>
      <c r="E2" s="8"/>
    </row>
    <row r="3" spans="1:7">
      <c r="A3" s="1" t="s">
        <v>220</v>
      </c>
      <c r="C3" s="1" t="s">
        <v>49</v>
      </c>
      <c r="D3" s="1" t="s">
        <v>50</v>
      </c>
      <c r="E3" s="1" t="s">
        <v>51</v>
      </c>
    </row>
    <row r="4" spans="1:7" ht="15.75">
      <c r="A4" s="12">
        <v>44592</v>
      </c>
      <c r="B4" s="12">
        <v>44592</v>
      </c>
      <c r="C4" s="17" t="s">
        <v>238</v>
      </c>
      <c r="D4" s="13">
        <v>98.25</v>
      </c>
      <c r="E4" s="13">
        <v>10268.870000000001</v>
      </c>
      <c r="F4" s="18" t="s">
        <v>239</v>
      </c>
      <c r="G4" s="18"/>
    </row>
    <row r="5" spans="1:7" ht="15.75">
      <c r="A5" s="12">
        <v>44599</v>
      </c>
      <c r="B5" s="12">
        <v>44599</v>
      </c>
      <c r="C5" s="17" t="s">
        <v>240</v>
      </c>
      <c r="D5" s="13">
        <v>98.25</v>
      </c>
      <c r="E5" s="13">
        <v>10367.120000000001</v>
      </c>
      <c r="F5" s="18" t="s">
        <v>239</v>
      </c>
      <c r="G5" s="22"/>
    </row>
    <row r="6" spans="1:7" ht="15.75">
      <c r="A6" s="12">
        <v>44606</v>
      </c>
      <c r="B6" s="12">
        <v>44606</v>
      </c>
      <c r="C6" s="17" t="s">
        <v>241</v>
      </c>
      <c r="D6" s="13">
        <v>294.75</v>
      </c>
      <c r="E6" s="13">
        <v>10661.87</v>
      </c>
      <c r="F6" s="18" t="s">
        <v>239</v>
      </c>
      <c r="G6" s="22"/>
    </row>
    <row r="7" spans="1:7" ht="15.75">
      <c r="A7" s="12">
        <v>44613</v>
      </c>
      <c r="B7" s="12">
        <v>44613</v>
      </c>
      <c r="C7" s="17" t="s">
        <v>242</v>
      </c>
      <c r="D7" s="13">
        <v>196.5</v>
      </c>
      <c r="E7" s="13">
        <v>687.75</v>
      </c>
      <c r="F7" s="18" t="s">
        <v>239</v>
      </c>
      <c r="G7" s="22"/>
    </row>
    <row r="8" spans="1:7" ht="15.75">
      <c r="A8" s="12">
        <v>44634</v>
      </c>
      <c r="B8" s="12">
        <v>44634</v>
      </c>
      <c r="C8" s="17" t="s">
        <v>243</v>
      </c>
      <c r="D8" s="13">
        <v>393</v>
      </c>
      <c r="E8" s="13">
        <v>1080.75</v>
      </c>
      <c r="F8" s="18" t="s">
        <v>239</v>
      </c>
      <c r="G8" s="22"/>
    </row>
    <row r="9" spans="1:7" ht="15.75">
      <c r="A9" s="12">
        <v>44648</v>
      </c>
      <c r="B9" s="12">
        <v>44648</v>
      </c>
      <c r="C9" s="17" t="s">
        <v>244</v>
      </c>
      <c r="D9" s="13">
        <v>98.25</v>
      </c>
      <c r="E9" s="13">
        <v>1179</v>
      </c>
      <c r="F9" s="18" t="s">
        <v>239</v>
      </c>
      <c r="G9" s="22"/>
    </row>
    <row r="10" spans="1:7" ht="15.75">
      <c r="A10" s="12">
        <v>44655</v>
      </c>
      <c r="B10" s="12">
        <v>44655</v>
      </c>
      <c r="C10" s="17" t="s">
        <v>245</v>
      </c>
      <c r="D10" s="13">
        <v>98.25</v>
      </c>
      <c r="E10" s="13">
        <v>1277.25</v>
      </c>
      <c r="F10" s="18" t="s">
        <v>239</v>
      </c>
      <c r="G10" s="22"/>
    </row>
    <row r="11" spans="1:7" ht="15.75">
      <c r="A11" s="12">
        <v>44662</v>
      </c>
      <c r="B11" s="12">
        <v>44662</v>
      </c>
      <c r="C11" s="17" t="s">
        <v>246</v>
      </c>
      <c r="D11" s="13">
        <v>491.25</v>
      </c>
      <c r="E11" s="13">
        <v>1768.5</v>
      </c>
      <c r="F11" s="18" t="s">
        <v>239</v>
      </c>
      <c r="G11" s="22"/>
    </row>
    <row r="12" spans="1:7" ht="15.75">
      <c r="A12" s="12">
        <v>44678</v>
      </c>
      <c r="B12" s="12">
        <v>44678</v>
      </c>
      <c r="C12" s="17" t="s">
        <v>247</v>
      </c>
      <c r="D12" s="13">
        <v>98.25</v>
      </c>
      <c r="E12" s="13">
        <v>1866.75</v>
      </c>
      <c r="F12" s="18" t="s">
        <v>239</v>
      </c>
      <c r="G12" s="22"/>
    </row>
    <row r="13" spans="1:7" ht="15.75">
      <c r="A13" s="12">
        <v>44683</v>
      </c>
      <c r="B13" s="12">
        <v>44683</v>
      </c>
      <c r="C13" s="17" t="s">
        <v>248</v>
      </c>
      <c r="D13" s="13">
        <v>393</v>
      </c>
      <c r="E13" s="13">
        <v>2259.75</v>
      </c>
      <c r="F13" s="18" t="s">
        <v>239</v>
      </c>
      <c r="G13" s="22"/>
    </row>
    <row r="14" spans="1:7" ht="15.75">
      <c r="A14" s="12">
        <v>44685</v>
      </c>
      <c r="B14" s="12">
        <v>44685</v>
      </c>
      <c r="C14" s="17" t="s">
        <v>249</v>
      </c>
      <c r="D14" s="13">
        <v>98.25</v>
      </c>
      <c r="E14" s="13">
        <v>2358</v>
      </c>
      <c r="F14" s="18" t="s">
        <v>239</v>
      </c>
      <c r="G14" s="22"/>
    </row>
    <row r="15" spans="1:7" ht="15.75">
      <c r="A15" s="12">
        <v>44692</v>
      </c>
      <c r="B15" s="12">
        <v>44692</v>
      </c>
      <c r="C15" s="17" t="s">
        <v>250</v>
      </c>
      <c r="D15" s="13">
        <v>98.25</v>
      </c>
      <c r="E15" s="13">
        <v>2456.25</v>
      </c>
      <c r="F15" s="18" t="s">
        <v>239</v>
      </c>
      <c r="G15" s="22"/>
    </row>
    <row r="16" spans="1:7" ht="15.75">
      <c r="A16" s="12">
        <v>44700</v>
      </c>
      <c r="B16" s="12">
        <v>44700</v>
      </c>
      <c r="C16" s="17" t="s">
        <v>251</v>
      </c>
      <c r="D16" s="13">
        <v>687.75</v>
      </c>
      <c r="E16" s="13">
        <v>3144</v>
      </c>
      <c r="F16" s="18" t="s">
        <v>239</v>
      </c>
      <c r="G16" s="22"/>
    </row>
    <row r="17" spans="1:7" ht="15.75">
      <c r="A17" s="12">
        <v>44706</v>
      </c>
      <c r="B17" s="12">
        <v>44706</v>
      </c>
      <c r="C17" s="17" t="s">
        <v>252</v>
      </c>
      <c r="D17" s="13">
        <v>393</v>
      </c>
      <c r="E17" s="13">
        <v>3537</v>
      </c>
      <c r="F17" s="18" t="s">
        <v>239</v>
      </c>
      <c r="G17" s="22"/>
    </row>
    <row r="18" spans="1:7" ht="15.75">
      <c r="A18" s="12">
        <v>44713</v>
      </c>
      <c r="B18" s="12">
        <v>44713</v>
      </c>
      <c r="C18" s="17" t="s">
        <v>253</v>
      </c>
      <c r="D18" s="13">
        <v>98.25</v>
      </c>
      <c r="E18" s="13">
        <v>3635.25</v>
      </c>
      <c r="F18" s="18" t="s">
        <v>239</v>
      </c>
      <c r="G18" s="22"/>
    </row>
    <row r="19" spans="1:7" ht="15.75">
      <c r="A19" s="12">
        <v>44735</v>
      </c>
      <c r="B19" s="12">
        <v>44735</v>
      </c>
      <c r="C19" s="17" t="s">
        <v>254</v>
      </c>
      <c r="D19" s="13">
        <v>1965</v>
      </c>
      <c r="E19" s="13">
        <v>5600.25</v>
      </c>
      <c r="F19" s="18" t="s">
        <v>239</v>
      </c>
      <c r="G19" s="22"/>
    </row>
    <row r="20" spans="1:7" ht="15.75">
      <c r="A20" s="12">
        <v>44802</v>
      </c>
      <c r="B20" s="12">
        <v>44802</v>
      </c>
      <c r="C20" s="17" t="s">
        <v>255</v>
      </c>
      <c r="D20" s="13">
        <v>294.75</v>
      </c>
      <c r="E20" s="13">
        <v>5895</v>
      </c>
      <c r="F20" s="18" t="s">
        <v>239</v>
      </c>
      <c r="G20" s="22"/>
    </row>
    <row r="21" spans="1:7" ht="15.75">
      <c r="A21" s="12">
        <v>44809</v>
      </c>
      <c r="B21" s="12">
        <v>44809</v>
      </c>
      <c r="C21" s="17" t="s">
        <v>256</v>
      </c>
      <c r="D21" s="13">
        <v>687.75</v>
      </c>
      <c r="E21" s="13">
        <v>6582.75</v>
      </c>
      <c r="F21" s="18" t="s">
        <v>239</v>
      </c>
      <c r="G21" s="22"/>
    </row>
    <row r="22" spans="1:7" ht="15.75">
      <c r="A22" s="12">
        <v>44816</v>
      </c>
      <c r="B22" s="12">
        <v>44816</v>
      </c>
      <c r="C22" s="17" t="s">
        <v>257</v>
      </c>
      <c r="D22" s="13">
        <v>687.75</v>
      </c>
      <c r="E22" s="13">
        <v>7270.5</v>
      </c>
      <c r="F22" s="18" t="s">
        <v>239</v>
      </c>
      <c r="G22" s="22"/>
    </row>
    <row r="23" spans="1:7" ht="15.75">
      <c r="A23" s="12">
        <v>44823</v>
      </c>
      <c r="B23" s="12">
        <v>44823</v>
      </c>
      <c r="C23" s="17" t="s">
        <v>258</v>
      </c>
      <c r="D23" s="13">
        <v>884.25</v>
      </c>
      <c r="E23" s="13">
        <v>8154.75</v>
      </c>
      <c r="F23" s="18" t="s">
        <v>239</v>
      </c>
      <c r="G23" s="22"/>
    </row>
    <row r="24" spans="1:7" ht="15.75">
      <c r="A24" s="12">
        <v>44830</v>
      </c>
      <c r="B24" s="12">
        <v>44830</v>
      </c>
      <c r="C24" s="17" t="s">
        <v>259</v>
      </c>
      <c r="D24" s="13">
        <v>589.5</v>
      </c>
      <c r="E24" s="13">
        <v>8744.25</v>
      </c>
      <c r="F24" s="18" t="s">
        <v>239</v>
      </c>
      <c r="G24" s="22"/>
    </row>
    <row r="25" spans="1:7" ht="15.75">
      <c r="A25" s="12">
        <v>44837</v>
      </c>
      <c r="B25" s="12">
        <v>44837</v>
      </c>
      <c r="C25" s="17" t="s">
        <v>260</v>
      </c>
      <c r="D25" s="13">
        <v>589.5</v>
      </c>
      <c r="E25" s="13">
        <v>9333.75</v>
      </c>
      <c r="F25" s="18" t="s">
        <v>239</v>
      </c>
      <c r="G25" s="22"/>
    </row>
    <row r="26" spans="1:7" ht="15.75">
      <c r="A26" s="12">
        <v>44851</v>
      </c>
      <c r="B26" s="12">
        <v>44851</v>
      </c>
      <c r="C26" s="17" t="s">
        <v>261</v>
      </c>
      <c r="D26" s="13">
        <v>196.5</v>
      </c>
      <c r="E26" s="13">
        <v>9530.25</v>
      </c>
      <c r="F26" s="18" t="s">
        <v>239</v>
      </c>
      <c r="G26" s="22"/>
    </row>
    <row r="27" spans="1:7" ht="15.75">
      <c r="A27" s="12">
        <v>44858</v>
      </c>
      <c r="B27" s="12">
        <v>44858</v>
      </c>
      <c r="C27" s="17" t="s">
        <v>262</v>
      </c>
      <c r="D27" s="13">
        <v>687.75</v>
      </c>
      <c r="E27" s="13">
        <v>10218</v>
      </c>
      <c r="F27" s="18" t="s">
        <v>239</v>
      </c>
      <c r="G27" s="22"/>
    </row>
    <row r="28" spans="1:7" ht="15.75">
      <c r="A28" s="12">
        <v>44865</v>
      </c>
      <c r="B28" s="12">
        <v>44865</v>
      </c>
      <c r="C28" s="17" t="s">
        <v>263</v>
      </c>
      <c r="D28" s="13">
        <v>393</v>
      </c>
      <c r="E28" s="13">
        <v>10611</v>
      </c>
      <c r="F28" s="18" t="s">
        <v>239</v>
      </c>
      <c r="G28" s="22"/>
    </row>
    <row r="29" spans="1:7" ht="15.75">
      <c r="A29" s="12">
        <v>44872</v>
      </c>
      <c r="B29" s="12">
        <v>44872</v>
      </c>
      <c r="C29" s="17" t="s">
        <v>264</v>
      </c>
      <c r="D29" s="13">
        <v>982.5</v>
      </c>
      <c r="E29" s="13">
        <v>11593.5</v>
      </c>
      <c r="F29" s="18" t="s">
        <v>239</v>
      </c>
      <c r="G29" s="22"/>
    </row>
    <row r="30" spans="1:7" ht="15.75">
      <c r="A30" s="12">
        <v>44879</v>
      </c>
      <c r="B30" s="12">
        <v>44879</v>
      </c>
      <c r="C30" s="17" t="s">
        <v>265</v>
      </c>
      <c r="D30" s="13">
        <v>884.25</v>
      </c>
      <c r="E30" s="13">
        <v>12477.75</v>
      </c>
      <c r="F30" s="18" t="s">
        <v>239</v>
      </c>
      <c r="G30" s="22"/>
    </row>
    <row r="31" spans="1:7" ht="15.75">
      <c r="A31" s="12">
        <v>44886</v>
      </c>
      <c r="B31" s="12">
        <v>44886</v>
      </c>
      <c r="C31" s="17" t="s">
        <v>266</v>
      </c>
      <c r="D31" s="13">
        <v>491.25</v>
      </c>
      <c r="E31" s="13">
        <v>12969</v>
      </c>
      <c r="F31" s="18" t="s">
        <v>239</v>
      </c>
      <c r="G31" s="22"/>
    </row>
    <row r="32" spans="1:7" ht="15.75">
      <c r="A32" s="12">
        <v>44893</v>
      </c>
      <c r="B32" s="12">
        <v>44893</v>
      </c>
      <c r="C32" s="17" t="s">
        <v>267</v>
      </c>
      <c r="D32" s="13">
        <v>294.75</v>
      </c>
      <c r="E32" s="13">
        <v>13263.75</v>
      </c>
      <c r="F32" s="18" t="s">
        <v>239</v>
      </c>
      <c r="G32" s="22"/>
    </row>
    <row r="33" spans="1:7" ht="15.75">
      <c r="A33" s="12">
        <v>44897</v>
      </c>
      <c r="B33" s="12">
        <v>44897</v>
      </c>
      <c r="C33" s="17" t="s">
        <v>268</v>
      </c>
      <c r="D33" s="13">
        <v>196.5</v>
      </c>
      <c r="E33" s="13">
        <v>13460.25</v>
      </c>
      <c r="F33" s="18" t="s">
        <v>239</v>
      </c>
      <c r="G33" s="22"/>
    </row>
    <row r="34" spans="1:7" ht="15.75">
      <c r="A34" s="12">
        <v>44900</v>
      </c>
      <c r="B34" s="12">
        <v>44900</v>
      </c>
      <c r="C34" s="17" t="s">
        <v>269</v>
      </c>
      <c r="D34" s="13">
        <v>786</v>
      </c>
      <c r="E34" s="13">
        <v>14246.25</v>
      </c>
      <c r="F34" s="18" t="s">
        <v>239</v>
      </c>
      <c r="G34" s="22"/>
    </row>
    <row r="35" spans="1:7" ht="15.75">
      <c r="A35" s="12">
        <v>44907</v>
      </c>
      <c r="B35" s="12">
        <v>44907</v>
      </c>
      <c r="C35" s="17" t="s">
        <v>270</v>
      </c>
      <c r="D35" s="13">
        <v>491.25</v>
      </c>
      <c r="E35" s="13">
        <v>14737.5</v>
      </c>
      <c r="F35" s="18" t="s">
        <v>239</v>
      </c>
      <c r="G35" s="22"/>
    </row>
    <row r="36" spans="1:7" ht="15.75">
      <c r="A36" s="12">
        <v>44909</v>
      </c>
      <c r="B36" s="12">
        <v>44909</v>
      </c>
      <c r="C36" s="17" t="s">
        <v>271</v>
      </c>
      <c r="D36" s="13">
        <v>98.25</v>
      </c>
      <c r="E36" s="13">
        <v>14835.75</v>
      </c>
      <c r="F36" s="18" t="s">
        <v>239</v>
      </c>
      <c r="G36" s="22"/>
    </row>
    <row r="37" spans="1:7" ht="15.75">
      <c r="A37" s="12">
        <v>44914</v>
      </c>
      <c r="B37" s="12">
        <v>44914</v>
      </c>
      <c r="C37" s="17" t="s">
        <v>272</v>
      </c>
      <c r="D37" s="13">
        <v>491.25</v>
      </c>
      <c r="E37" s="13">
        <v>15327</v>
      </c>
      <c r="F37" s="18" t="s">
        <v>239</v>
      </c>
      <c r="G37" s="22"/>
    </row>
    <row r="38" spans="1:7" ht="15.75">
      <c r="A38" s="12">
        <v>44926</v>
      </c>
      <c r="B38" s="12">
        <v>44926</v>
      </c>
      <c r="C38" s="17" t="s">
        <v>53</v>
      </c>
      <c r="D38" s="13">
        <v>39.53</v>
      </c>
      <c r="E38" s="13">
        <v>15366.53</v>
      </c>
      <c r="F38" s="18" t="s">
        <v>239</v>
      </c>
      <c r="G38" s="2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7" fitToHeight="7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2078C300F06E4FA13D67198CD647AF" ma:contentTypeVersion="13" ma:contentTypeDescription="Opprett et nytt dokument." ma:contentTypeScope="" ma:versionID="fc9e2db1887d6f2f01700a6be485c1bd">
  <xsd:schema xmlns:xsd="http://www.w3.org/2001/XMLSchema" xmlns:xs="http://www.w3.org/2001/XMLSchema" xmlns:p="http://schemas.microsoft.com/office/2006/metadata/properties" xmlns:ns2="f543f163-0a95-4e33-8fa4-c6542de590a1" xmlns:ns3="c1c98b0b-f131-4002-a349-f3561639cf24" targetNamespace="http://schemas.microsoft.com/office/2006/metadata/properties" ma:root="true" ma:fieldsID="e9376f009e9f6fb78109d0342d8f50cd" ns2:_="" ns3:_="">
    <xsd:import namespace="f543f163-0a95-4e33-8fa4-c6542de590a1"/>
    <xsd:import namespace="c1c98b0b-f131-4002-a349-f3561639c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3f163-0a95-4e33-8fa4-c6542de590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98b0b-f131-4002-a349-f3561639c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95676-7D6A-4D88-B31B-E7DDF08B17E3}"/>
</file>

<file path=customXml/itemProps2.xml><?xml version="1.0" encoding="utf-8"?>
<ds:datastoreItem xmlns:ds="http://schemas.openxmlformats.org/officeDocument/2006/customXml" ds:itemID="{EB8CBEBC-03FC-4B5A-B70D-7B4AA6121993}"/>
</file>

<file path=customXml/itemProps3.xml><?xml version="1.0" encoding="utf-8"?>
<ds:datastoreItem xmlns:ds="http://schemas.openxmlformats.org/officeDocument/2006/customXml" ds:itemID="{E1DDDFF3-6E85-444C-B1A0-E21EC28F9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Ronny Ronny</dc:creator>
  <cp:keywords/>
  <dc:description/>
  <cp:lastModifiedBy>Håvard Strømnes Lindegård</cp:lastModifiedBy>
  <cp:revision/>
  <dcterms:created xsi:type="dcterms:W3CDTF">2016-08-31T12:02:10Z</dcterms:created>
  <dcterms:modified xsi:type="dcterms:W3CDTF">2023-02-14T18:43:40Z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0x0101008F2078C300F06E4FA13D67198CD647AF</vt:lpwstr>
  </property>
</Properties>
</file>